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E5010\Capital Management\Pillar 3\Final\"/>
    </mc:Choice>
  </mc:AlternateContent>
  <bookViews>
    <workbookView xWindow="480" yWindow="60" windowWidth="18720" windowHeight="7695"/>
  </bookViews>
  <sheets>
    <sheet name="Capital adequacy summary group" sheetId="3" r:id="rId1"/>
    <sheet name="Capital adequacy summary SCB AS" sheetId="4" r:id="rId2"/>
    <sheet name="Own funds disclosure template" sheetId="1" r:id="rId3"/>
    <sheet name="Capital instruments" sheetId="2" r:id="rId4"/>
  </sheets>
  <externalReferences>
    <externalReference r:id="rId5"/>
  </externalReferences>
  <calcPr calcId="152511"/>
</workbook>
</file>

<file path=xl/calcChain.xml><?xml version="1.0" encoding="utf-8"?>
<calcChain xmlns="http://schemas.openxmlformats.org/spreadsheetml/2006/main">
  <c r="D56" i="4" l="1"/>
  <c r="F12" i="4"/>
  <c r="D57" i="3" l="1"/>
  <c r="D51" i="3"/>
  <c r="D54" i="3"/>
  <c r="D48" i="3"/>
  <c r="D44" i="3"/>
  <c r="D13" i="3"/>
  <c r="D23" i="3" s="1"/>
  <c r="F11" i="4"/>
  <c r="D59" i="3" l="1"/>
  <c r="D63" i="3"/>
  <c r="D27" i="3"/>
  <c r="D32" i="3" l="1"/>
  <c r="D65" i="3" s="1"/>
  <c r="D64" i="3"/>
  <c r="D53" i="4" l="1"/>
  <c r="D50" i="4"/>
  <c r="D47" i="4"/>
  <c r="D43" i="4"/>
  <c r="D12" i="4"/>
  <c r="D22" i="4" s="1"/>
  <c r="C53" i="4"/>
  <c r="B53" i="4"/>
  <c r="C50" i="4"/>
  <c r="B50" i="4"/>
  <c r="C47" i="4"/>
  <c r="B47" i="4"/>
  <c r="C43" i="4"/>
  <c r="B43" i="4"/>
  <c r="B58" i="4" s="1"/>
  <c r="B22" i="4"/>
  <c r="B26" i="4" s="1"/>
  <c r="C12" i="4"/>
  <c r="C22" i="4" s="1"/>
  <c r="B12" i="4"/>
  <c r="C58" i="4" l="1"/>
  <c r="C62" i="4" s="1"/>
  <c r="C26" i="4"/>
  <c r="B63" i="4"/>
  <c r="B31" i="4"/>
  <c r="B64" i="4" s="1"/>
  <c r="B62" i="4"/>
  <c r="D58" i="4"/>
  <c r="D62" i="4" s="1"/>
  <c r="D26" i="4"/>
  <c r="C31" i="4" l="1"/>
  <c r="C64" i="4" s="1"/>
  <c r="C63" i="4"/>
  <c r="D31" i="4"/>
  <c r="D64" i="4" s="1"/>
  <c r="D63" i="4"/>
  <c r="C57" i="3" l="1"/>
  <c r="C54" i="3"/>
  <c r="C51" i="3"/>
  <c r="C48" i="3"/>
  <c r="C44" i="3"/>
  <c r="C13" i="3"/>
  <c r="C23" i="3" s="1"/>
  <c r="C59" i="3" l="1"/>
  <c r="C63" i="3" s="1"/>
  <c r="C27" i="3"/>
  <c r="F114" i="1"/>
  <c r="C95" i="1"/>
  <c r="E95" i="1" s="1"/>
  <c r="E94" i="1"/>
  <c r="E93" i="1"/>
  <c r="E92" i="1"/>
  <c r="E91" i="1"/>
  <c r="C90" i="1"/>
  <c r="E90" i="1" s="1"/>
  <c r="C85" i="1"/>
  <c r="E85" i="1" s="1"/>
  <c r="C79" i="1"/>
  <c r="E79" i="1" s="1"/>
  <c r="C77" i="1"/>
  <c r="E77" i="1" s="1"/>
  <c r="C76" i="1"/>
  <c r="E76" i="1" s="1"/>
  <c r="C75" i="1"/>
  <c r="E75" i="1" s="1"/>
  <c r="C74" i="1"/>
  <c r="C71" i="1"/>
  <c r="E71" i="1" s="1"/>
  <c r="E70" i="1"/>
  <c r="C69" i="1"/>
  <c r="E69" i="1" s="1"/>
  <c r="C68" i="1"/>
  <c r="E67" i="1"/>
  <c r="C67" i="1"/>
  <c r="C62" i="1"/>
  <c r="E62" i="1" s="1"/>
  <c r="C59" i="1"/>
  <c r="C58" i="1" s="1"/>
  <c r="E58" i="1" s="1"/>
  <c r="C57" i="1"/>
  <c r="E57" i="1" s="1"/>
  <c r="C56" i="1"/>
  <c r="E56" i="1" s="1"/>
  <c r="C55" i="1"/>
  <c r="E55" i="1" s="1"/>
  <c r="C54" i="1"/>
  <c r="E54" i="1" s="1"/>
  <c r="E51" i="1"/>
  <c r="C50" i="1"/>
  <c r="E50" i="1" s="1"/>
  <c r="C49" i="1"/>
  <c r="E49" i="1" s="1"/>
  <c r="C48" i="1"/>
  <c r="E48" i="1" s="1"/>
  <c r="E47" i="1"/>
  <c r="C46" i="1"/>
  <c r="E46" i="1" s="1"/>
  <c r="C42" i="1"/>
  <c r="E42" i="1" s="1"/>
  <c r="C41" i="1"/>
  <c r="E41" i="1" s="1"/>
  <c r="C40" i="1"/>
  <c r="E40" i="1" s="1"/>
  <c r="C39" i="1"/>
  <c r="E39" i="1" s="1"/>
  <c r="C38" i="1"/>
  <c r="E38" i="1" s="1"/>
  <c r="C36" i="1"/>
  <c r="E36" i="1" s="1"/>
  <c r="C35" i="1"/>
  <c r="E35" i="1" s="1"/>
  <c r="C34" i="1"/>
  <c r="E34" i="1" s="1"/>
  <c r="C33" i="1"/>
  <c r="E33" i="1" s="1"/>
  <c r="C32" i="1"/>
  <c r="E32" i="1" s="1"/>
  <c r="C30" i="1"/>
  <c r="E30" i="1" s="1"/>
  <c r="C28" i="1"/>
  <c r="E28" i="1" s="1"/>
  <c r="C27" i="1"/>
  <c r="E27" i="1" s="1"/>
  <c r="C26" i="1"/>
  <c r="E26" i="1" s="1"/>
  <c r="C25" i="1"/>
  <c r="E25" i="1" s="1"/>
  <c r="C24" i="1"/>
  <c r="E24" i="1" s="1"/>
  <c r="C23" i="1"/>
  <c r="E23" i="1" s="1"/>
  <c r="C22" i="1"/>
  <c r="E22" i="1" s="1"/>
  <c r="C21" i="1"/>
  <c r="E21" i="1" s="1"/>
  <c r="C20" i="1"/>
  <c r="E20" i="1" s="1"/>
  <c r="C19" i="1"/>
  <c r="E19" i="1" s="1"/>
  <c r="C17" i="1"/>
  <c r="E17" i="1" s="1"/>
  <c r="C16" i="1"/>
  <c r="E16" i="1" s="1"/>
  <c r="C13" i="1"/>
  <c r="E13" i="1" s="1"/>
  <c r="C12" i="1"/>
  <c r="E12" i="1" s="1"/>
  <c r="E11" i="1"/>
  <c r="C8" i="1"/>
  <c r="E8" i="1" s="1"/>
  <c r="C7" i="1"/>
  <c r="E7" i="1" s="1"/>
  <c r="C5" i="1"/>
  <c r="C6" i="1" s="1"/>
  <c r="C78" i="1" l="1"/>
  <c r="E78" i="1" s="1"/>
  <c r="C52" i="1"/>
  <c r="E52" i="1" s="1"/>
  <c r="C72" i="1"/>
  <c r="C32" i="3"/>
  <c r="C65" i="3" s="1"/>
  <c r="C64" i="3"/>
  <c r="E72" i="1"/>
  <c r="E6" i="1"/>
  <c r="C14" i="1"/>
  <c r="E14" i="1" s="1"/>
  <c r="C63" i="1"/>
  <c r="E63" i="1" s="1"/>
  <c r="E59" i="1"/>
  <c r="E5" i="1"/>
  <c r="C43" i="1"/>
  <c r="E74" i="1"/>
  <c r="E68" i="1"/>
  <c r="C82" i="1" l="1"/>
  <c r="E82" i="1" s="1"/>
  <c r="C64" i="1"/>
  <c r="E64" i="1" s="1"/>
  <c r="C83" i="1"/>
  <c r="E83" i="1" s="1"/>
  <c r="E43" i="1"/>
  <c r="C44" i="1"/>
  <c r="C87" i="1" l="1"/>
  <c r="E87" i="1" s="1"/>
  <c r="E44" i="1"/>
  <c r="C65" i="1"/>
  <c r="C88" i="1" l="1"/>
  <c r="E88" i="1" s="1"/>
  <c r="C84" i="1"/>
  <c r="E65" i="1"/>
  <c r="C89" i="1" l="1"/>
  <c r="E89" i="1" s="1"/>
  <c r="E84" i="1"/>
</calcChain>
</file>

<file path=xl/sharedStrings.xml><?xml version="1.0" encoding="utf-8"?>
<sst xmlns="http://schemas.openxmlformats.org/spreadsheetml/2006/main" count="605" uniqueCount="345">
  <si>
    <t>(A)</t>
  </si>
  <si>
    <t>(B)</t>
  </si>
  <si>
    <t>(C)</t>
  </si>
  <si>
    <t>Amount</t>
  </si>
  <si>
    <t>Regulation (EU) NO 575/2013 Article Reference</t>
  </si>
  <si>
    <t>Amount including transitional rules</t>
  </si>
  <si>
    <t>Common Equity Tier 1 (CET1) capital: instruments and reserves</t>
  </si>
  <si>
    <t>Capital instruments and the related share premium accounts</t>
  </si>
  <si>
    <t>26 (1), 27, 28 and 29</t>
  </si>
  <si>
    <t>of which: Share capital</t>
  </si>
  <si>
    <t>Retained earnings</t>
  </si>
  <si>
    <t>26 (1) (c)</t>
  </si>
  <si>
    <t>Accumulated other comprehensive income (and other reserves)</t>
  </si>
  <si>
    <t>26 (1) (d) and (e)</t>
  </si>
  <si>
    <t>3a</t>
  </si>
  <si>
    <t>Funds for general banking risk</t>
  </si>
  <si>
    <t>26 (1) (f)</t>
  </si>
  <si>
    <t>Amount of qulifying items referred to in Article 484 (3) and the related share premium accounts subject to phase out from CET1</t>
  </si>
  <si>
    <t>Minority interest</t>
  </si>
  <si>
    <t>Minority Interests</t>
  </si>
  <si>
    <t>5a</t>
  </si>
  <si>
    <t>Independently reviewed interim profits ne of any foreseeable charge or dividend</t>
  </si>
  <si>
    <t>26 (2)</t>
  </si>
  <si>
    <t>Common Equity Tier 1 (CET1) capital before regulatory adjustments</t>
  </si>
  <si>
    <t>Sum of rows 1 to 5a</t>
  </si>
  <si>
    <t>Common Equity Tier 1 (CET1) capital: regulatory adjustments</t>
  </si>
  <si>
    <t>Additional value adjustments (negative amount)</t>
  </si>
  <si>
    <t>34 and 105</t>
  </si>
  <si>
    <t>Intangible assets (net of related tax liability) (negative amount)</t>
  </si>
  <si>
    <t xml:space="preserve">36 (1) (b) and 37 </t>
  </si>
  <si>
    <t>Empty set in the EU</t>
  </si>
  <si>
    <t>Deferred tax assets that rely on future profitability ecluding those arising from temporary diferences (net of related tax liability where the conditions in Article 38(3) are met) (negative amout)</t>
  </si>
  <si>
    <t xml:space="preserve">36 (1) (c) and 38 </t>
  </si>
  <si>
    <t>Fair calue reserves related to gains or losses on cash flow hedges</t>
  </si>
  <si>
    <t>33 (1) (a)</t>
  </si>
  <si>
    <t>Negative amounts resulting from the calculation of expected loss amounts</t>
  </si>
  <si>
    <t xml:space="preserve">36 (1) (d), 40 and 159 </t>
  </si>
  <si>
    <t>Any increases in equit that results from securitised assets (negative amount)</t>
  </si>
  <si>
    <t>32 (1)</t>
  </si>
  <si>
    <t>Gains or losses on liabilties valued at fair value resulting from changes in own credit standing</t>
  </si>
  <si>
    <t>33 (1) (b) and (c)</t>
  </si>
  <si>
    <t>Defined-benefit pension fund assets (negative amount)</t>
  </si>
  <si>
    <t xml:space="preserve">36 (1) (e) and 41 </t>
  </si>
  <si>
    <t>Direct and indirect holdings by an institution of own CET1 instruments (negative amounts)</t>
  </si>
  <si>
    <t xml:space="preserve">36 (1) (f) and 42 </t>
  </si>
  <si>
    <t>Direct, indirect and synthetic holdings of the CET 1 instruments of financial sector entities where those entities have reciprocal cross holings with the institution designed to inflate artificially the own funds of the institution (negative amount)</t>
  </si>
  <si>
    <t xml:space="preserve">36 (1) (g) and 44 </t>
  </si>
  <si>
    <t>Direct , indirect and synthetic holdings by the institution of the CET1 instrument of financial sector entities where the institution does not have a significant investment in those entities (amount above 10% threshold and net of eligible short positions) (negative amount)</t>
  </si>
  <si>
    <t>36 (1) (h), 43, 45, 46, 49 (2), 79, 469 (1) (a), 472 (10) and 478 (1)</t>
  </si>
  <si>
    <t>Direct , indirect and synthetic holdings by the institution of the CET1 instrument of financial sector entities where the institution has a significant investment in those entities (amount above 10% threshold and net of eligible short positions) (negative amount)</t>
  </si>
  <si>
    <t xml:space="preserve">36 (1) (i), 43, 45, 47, 48 (1) (b), 49 (1) til (3) and 79 </t>
  </si>
  <si>
    <t>20a</t>
  </si>
  <si>
    <t>Exposure amount of the following items which qualify for a RW of 1250%, were the institution opts for the deduction alternative</t>
  </si>
  <si>
    <t>36 (1) (k)</t>
  </si>
  <si>
    <t>20b</t>
  </si>
  <si>
    <t>of which: qualifying holdings outside the financial sector (negative amount)</t>
  </si>
  <si>
    <t>36 (1) (k) (i) and 89 til 91</t>
  </si>
  <si>
    <t>20c</t>
  </si>
  <si>
    <t>of which: securitization positions (negative amount)</t>
  </si>
  <si>
    <t>36 (1) (k) (ii), 243 (1) (b), 244 (1) (b) and 258</t>
  </si>
  <si>
    <t>20d</t>
  </si>
  <si>
    <t>of which: free deliveries ( negative amount)</t>
  </si>
  <si>
    <t>36 (1) (k) (iii) and 379 (3)</t>
  </si>
  <si>
    <t>Deferred tax assets arising from temporary differences (amount above 10% threshold, net of related tax liability where the conditions in Article 38 (3) are met) (negative amount)</t>
  </si>
  <si>
    <t>36 (1) (c), 38 and 48 (1) (a)</t>
  </si>
  <si>
    <t>Amount exceeding the 15% threshold (negative amount)</t>
  </si>
  <si>
    <t>48 (1)</t>
  </si>
  <si>
    <t>of which: direct and indirect holdings by the instituition of the CET1 instruments of financial sector entities where the institution has a significant investment in those entitties.</t>
  </si>
  <si>
    <t>36 (1) (i) and 48 (1) (b)</t>
  </si>
  <si>
    <t>Of which: deferred tax assets arising from temporary differences</t>
  </si>
  <si>
    <t>25a</t>
  </si>
  <si>
    <t>Losses for the current financial year (negative amount)</t>
  </si>
  <si>
    <t xml:space="preserve">36 (1) (a) </t>
  </si>
  <si>
    <t>25b</t>
  </si>
  <si>
    <t>Foreseeable tax charges relating to CET1 items (negative amount)</t>
  </si>
  <si>
    <t>36 (1) (l)</t>
  </si>
  <si>
    <t>Adjustments to CET 1 resulting of transitional rules</t>
  </si>
  <si>
    <t>Sum 26a and 26b</t>
  </si>
  <si>
    <t>Qualifying AT1 deductions that exceed the AT1 capital of the instituion (Negative amount)</t>
  </si>
  <si>
    <t>36 (1) (j)</t>
  </si>
  <si>
    <t>Total regulatory adjustments to Common Equity Tier 1 (CET1)</t>
  </si>
  <si>
    <t xml:space="preserve">Sum of rows 7 to 20a, 21, 22, 25a, 25b, 26 and 27 </t>
  </si>
  <si>
    <t>Common Equity Tier 1 (CET1) capital</t>
  </si>
  <si>
    <t>Row 6 plus Row 28</t>
  </si>
  <si>
    <t>Additional Tier 1 (AT1) capital: instruments</t>
  </si>
  <si>
    <t>51 and 52</t>
  </si>
  <si>
    <t>of which classified as equity under applicable accounting standards</t>
  </si>
  <si>
    <t>of  which classified as liabilities under applicable accoungin standards</t>
  </si>
  <si>
    <t>Amount of qualifying items referred to in Article 484 (4) and the related share premium accounts subject to phase out from AT1</t>
  </si>
  <si>
    <t>486 (3) and (5)</t>
  </si>
  <si>
    <t>Qualifying Tier 1 capital included in consolidated AT1 capital (Including minority interest not included in row 5) issued by subsidiaries and held by third parties</t>
  </si>
  <si>
    <t xml:space="preserve">85 and 86 </t>
  </si>
  <si>
    <t>of which : instruments issued by subsidiaries subject to phase out</t>
  </si>
  <si>
    <t>Additional Tier 1 (AT1) capita before regulatory adjustments</t>
  </si>
  <si>
    <t>Sum of rows 30, 33 and 34</t>
  </si>
  <si>
    <t>Additional Tier 1 (AT1) capital: regulatory adjustments</t>
  </si>
  <si>
    <t>Direct and indirect holdings by an instituion of own AT1 instruments (negative amount)</t>
  </si>
  <si>
    <t xml:space="preserve">52 (1) (b), 56 (a) and 57 </t>
  </si>
  <si>
    <t>Direct, indirect and synthetic holdings of the AT1 instruments of financial sector entities where those entities have reciprocal cross holings with the institution designed to inflate artificially the own funds of the institution (negative amount)</t>
  </si>
  <si>
    <t xml:space="preserve">56 (b) and 58 </t>
  </si>
  <si>
    <t>Direct, indirect and synthetic holdings of the AT1 instruments of financial sector entities where the institution does not have a significant investment in those entities (amount above 10 % threshold and net of eligible short positions) (negative amount)</t>
  </si>
  <si>
    <t xml:space="preserve">56 (c), 59, 60 and 79 </t>
  </si>
  <si>
    <t>Direct, indirect and synthetic holdings of the AT1 instruments of financial sector entities where the institution has a significant investment in those entities ( net of eligible short positions) (negative amount)</t>
  </si>
  <si>
    <t xml:space="preserve">56 (d), 59 and 79 </t>
  </si>
  <si>
    <t>Adjustments to AT1 instruments as result of transitional rules</t>
  </si>
  <si>
    <t>Sum rad 41a, 41b and 41c</t>
  </si>
  <si>
    <t>41a</t>
  </si>
  <si>
    <t>Deductions to AT1 insead of CET1 as a result of transitional rules</t>
  </si>
  <si>
    <t xml:space="preserve">469 (1) (b) and 472 (10) (a) </t>
  </si>
  <si>
    <t>41b</t>
  </si>
  <si>
    <t>Deductions to AT1 instead of T2 as a result of transitional rules</t>
  </si>
  <si>
    <t>41c</t>
  </si>
  <si>
    <t>Amount that is deducted or added to AT1 as result of transitional rules to other filthers and deductions</t>
  </si>
  <si>
    <t>Qualifying T2 deductions that exceed the T2 capital of the institution (negative amount)</t>
  </si>
  <si>
    <t>56 (e)</t>
  </si>
  <si>
    <t>Total regulatory adjustments to Additional Tier 1 (AT1) capital</t>
  </si>
  <si>
    <t xml:space="preserve">Sum of rows 37 to 41 and rad 42 </t>
  </si>
  <si>
    <t>Additional Tier 1 (AT1) capital</t>
  </si>
  <si>
    <t>Row 36 plus Row 43</t>
  </si>
  <si>
    <t>Tier 1 capital (T1 = CET1 + AT1)</t>
  </si>
  <si>
    <t>Sum of  row 29 and row 44</t>
  </si>
  <si>
    <t>Tilleggskapital: instrumenter and avsetninger</t>
  </si>
  <si>
    <t>62 and 63</t>
  </si>
  <si>
    <t>Amount of qualifying items referred to in Article 484 (5) and the related share premium accounts subject to phase out from AT2</t>
  </si>
  <si>
    <t>486 (4) and (5)</t>
  </si>
  <si>
    <t>Qualifying own funds instruments included in consolidated T2 capital including minority interests and AT1 instuments no included in rows 5 or 34) issued by subsidiaries and held by third parties</t>
  </si>
  <si>
    <t xml:space="preserve">87 and 88 </t>
  </si>
  <si>
    <t>of which: instruments issued by subsidiaries subject to phase out</t>
  </si>
  <si>
    <t>Credit risk adjustments</t>
  </si>
  <si>
    <t>62 (c) and (d)</t>
  </si>
  <si>
    <t>Tier 2 (T2) capital: regulatory adjustments</t>
  </si>
  <si>
    <t>Sum of rows 46 to 48 and row 50</t>
  </si>
  <si>
    <t>TIER 2 (T2) capital: regulatory adjustments</t>
  </si>
  <si>
    <t>Direct and indirect holdings by an institution of own T2 instruments and subordinated loans (negative amount)</t>
  </si>
  <si>
    <t xml:space="preserve">63 (b) (i), 66 (a) and 67 </t>
  </si>
  <si>
    <t>Holdings of the T2 instuments and subordinated loans of financial sector entities where those entities have reciprocal cross holdings with the institution designed to inflate artificially the own funds of the institutino (negative amount)</t>
  </si>
  <si>
    <t xml:space="preserve">66 (b) and 68 </t>
  </si>
  <si>
    <t>Direct and inderect holdings of the T2 instruments and subordinated loans of financial sector entities where the institution does not have significant investment in those entitites (amount above 10% threshold and net of eligible short positions) (negative amount)</t>
  </si>
  <si>
    <t xml:space="preserve">66 (c), 69, 70 and 79 </t>
  </si>
  <si>
    <t>Direct and indirect holdings by the institution of the T2 instuments and subordinated loans of financial sector entities where the institution has a significant investment in those entities ( net of eligible short positions) (negative amount)</t>
  </si>
  <si>
    <t>66 (d), 69 and 79 </t>
  </si>
  <si>
    <t>Adjustments to T2 capital as result of transitional rules (negative amount)</t>
  </si>
  <si>
    <t>Sum rad 56a, 56b and 56c</t>
  </si>
  <si>
    <t>56a</t>
  </si>
  <si>
    <t>Deductions to T2 instead of CET1 as a result of transitional rules</t>
  </si>
  <si>
    <t xml:space="preserve"> 469 (1) (b) and 472 (10) (a) </t>
  </si>
  <si>
    <t>56b</t>
  </si>
  <si>
    <t>Deductions to T2 instead of AT1 as a result of transitional rules</t>
  </si>
  <si>
    <t>56c</t>
  </si>
  <si>
    <t>Amount that is deducted or added to T2 as result of transitional rules to other filthers and deductions</t>
  </si>
  <si>
    <t>Total regulatory adjustments to Tier 2 (T2) capital</t>
  </si>
  <si>
    <t>Sum of rows 52 to 54, row 55 and 56</t>
  </si>
  <si>
    <t>Tier 2 (T2) capital</t>
  </si>
  <si>
    <t xml:space="preserve">Row 51 plus row 57 </t>
  </si>
  <si>
    <t>Total capital (TC = T1 + T2)</t>
  </si>
  <si>
    <t>Sum of rows 45 and 58</t>
  </si>
  <si>
    <t>Total Risk Exposure Amount</t>
  </si>
  <si>
    <t>Capital ratios and buffers</t>
  </si>
  <si>
    <t>Common Equity Tier 1 (as percentage of total risk exposure amount)</t>
  </si>
  <si>
    <t xml:space="preserve">92 (2) (a) </t>
  </si>
  <si>
    <t>Tier 1 (as percentage of total risk exposure amount)</t>
  </si>
  <si>
    <t>92 (2) (b)</t>
  </si>
  <si>
    <t>Total capital (as percentage of total risk exposure amount</t>
  </si>
  <si>
    <t>92 (2) (c)</t>
  </si>
  <si>
    <t>Institution specific buffer requirement (CET1 requirement in accordance with articel 92 (1) (a) plus capital conservation and countercyclical buffer requirement plus systemic risk buffer, plus systemically important institution buffer expressed as a percetage of risk exposure amount</t>
  </si>
  <si>
    <t>CRD 128, 129, 130, 131 and 133</t>
  </si>
  <si>
    <t>of which: capital consevation buffer</t>
  </si>
  <si>
    <t>of which: countercyclical buffer</t>
  </si>
  <si>
    <t>of which systemic risk buffer</t>
  </si>
  <si>
    <t>67a</t>
  </si>
  <si>
    <t>Of which: Global systemically important institution (G-SII) or Other systemically important institution (O-SII) buffer</t>
  </si>
  <si>
    <t>CRD 131</t>
  </si>
  <si>
    <t>Common Equity Tier 1 available to meet tbuffers (as a percentage of risk exposure amount)</t>
  </si>
  <si>
    <t>CRD 128</t>
  </si>
  <si>
    <t>non releant in EU regulation</t>
  </si>
  <si>
    <t>Amounts below the threshold for deduction ( before risk weighting)</t>
  </si>
  <si>
    <t>Direct and indirect holdings of the capital of financial sector entities where the institution does not have a significant investment in those entities (amount below 10% threshold and net of eligible short positions)</t>
  </si>
  <si>
    <t xml:space="preserve">36 (1) (h), 45, 46, 472 (10), 56 (c), 59, 60, 66 (c), 69 and 70 </t>
  </si>
  <si>
    <t>Direct and indirect holdings by the institution of the CET1 instruments of financial sector entitties where the institution has a significant investment in those entities (amount bleow 10% threshold and net of eligible short positions)</t>
  </si>
  <si>
    <t xml:space="preserve">36 (1) (i), 45 and 48 </t>
  </si>
  <si>
    <t>Deferred tax assets arising frmo temporary differences (amount below 10% threshold, net of related tax liability where the conditions in Article 38 (3) are met)</t>
  </si>
  <si>
    <t>36 (1) (c), 38 and 48</t>
  </si>
  <si>
    <t>Applicable caps on the inclusion of provisions in Tier 2</t>
  </si>
  <si>
    <t>Credit risk adjustments included in T2 in respect of exposures subject to standardised apprach (prior to the application of the cap)</t>
  </si>
  <si>
    <t>cap on inclusion of credit risk adjustment in T2 unders standardised approach</t>
  </si>
  <si>
    <t>Tallverdien av negative verdier av justert forventet tap</t>
  </si>
  <si>
    <t>Cap for inclusion of credit risk adjustments in T2 under internal ratings based approach</t>
  </si>
  <si>
    <t>Capital instruments subject to phase -out arrangements</t>
  </si>
  <si>
    <t>Current cap on CET1 instruments subject to phase out arrangements</t>
  </si>
  <si>
    <t>484 (3) and 486 (2) and (5)</t>
  </si>
  <si>
    <t>amount excluded from CET1 due to cap (excess over cap after redemptions and maturities</t>
  </si>
  <si>
    <t>Current cap on AT1 instruments subject to phase out arrangements</t>
  </si>
  <si>
    <t>484 (4) and 486 (3) and (5)</t>
  </si>
  <si>
    <t>amounts excluded from AT1 due to cap (excess over cap after redemptions and maturities)</t>
  </si>
  <si>
    <t>Current cap on T2 instruments subject to phase out arrangements</t>
  </si>
  <si>
    <t>484 (5) and 486 (4) and (5)</t>
  </si>
  <si>
    <t>Amount excluded from T2 due to cap (excess over cap after redemptions and maturities)</t>
  </si>
  <si>
    <t>Ordinary shares</t>
  </si>
  <si>
    <t>Additional Tier 1 capital</t>
  </si>
  <si>
    <t>Subordinated loans</t>
  </si>
  <si>
    <t>Perpetual Bonds</t>
  </si>
  <si>
    <t>Loan NOK 250 million</t>
  </si>
  <si>
    <t>Loan NOK 80 million</t>
  </si>
  <si>
    <t>Loan NOK 180 million</t>
  </si>
  <si>
    <t>Loan SEK 750 million</t>
  </si>
  <si>
    <t>1. Issuer</t>
  </si>
  <si>
    <t>Santander Consumer Banks AS</t>
  </si>
  <si>
    <t>Santander Consumer Bank AS</t>
  </si>
  <si>
    <t>Santander Consumer Bank AB*</t>
  </si>
  <si>
    <t>2. Unique identifier (e.g. CUSIP, ISIN, or Bloomberg identifier for private placement)</t>
  </si>
  <si>
    <t>N/A</t>
  </si>
  <si>
    <t>NO 00010692577</t>
  </si>
  <si>
    <t>3. Governing law for the instrument</t>
  </si>
  <si>
    <t>Norway</t>
  </si>
  <si>
    <t>Sweden</t>
  </si>
  <si>
    <t xml:space="preserve">  Regulatory treatment </t>
  </si>
  <si>
    <t>4. Transitional rules</t>
  </si>
  <si>
    <t>Common Equity Tier 1</t>
  </si>
  <si>
    <t>Additional Tier 1</t>
  </si>
  <si>
    <t>Tier 2</t>
  </si>
  <si>
    <t>5. Post-transitional rules</t>
  </si>
  <si>
    <t xml:space="preserve">6. Eligible at ind. company/group/group &amp; ind. company level </t>
  </si>
  <si>
    <t>Ind. company and group</t>
  </si>
  <si>
    <t>7. Instrument type</t>
  </si>
  <si>
    <t>Common Shares</t>
  </si>
  <si>
    <t>Other additional Tier 1</t>
  </si>
  <si>
    <t>Tier 2 subordinated debt</t>
  </si>
  <si>
    <t>8. Amount recognised in regulatory capital (in NOK million as at 31 December 2015)</t>
  </si>
  <si>
    <t xml:space="preserve">9. Par value of instrument (amounts in millon in the relevant currency and in NOK million) </t>
  </si>
  <si>
    <t>SEK 750, NOK 784</t>
  </si>
  <si>
    <t>9a. Issue price</t>
  </si>
  <si>
    <t>NOK 10</t>
  </si>
  <si>
    <t>SEK 750</t>
  </si>
  <si>
    <t>9b. Redemption price</t>
  </si>
  <si>
    <t>10. Accounting classification</t>
  </si>
  <si>
    <t>Shareholder's equity</t>
  </si>
  <si>
    <t>Subordinated loan capital - amortised cost</t>
  </si>
  <si>
    <t>11. Original date of issuance</t>
  </si>
  <si>
    <t>Various</t>
  </si>
  <si>
    <t>12. Perpetual or dated</t>
  </si>
  <si>
    <t>Perpetual</t>
  </si>
  <si>
    <t>Dated</t>
  </si>
  <si>
    <t>13. Original maturity date</t>
  </si>
  <si>
    <t>14. Issuer call subject to prior supervisory approval</t>
  </si>
  <si>
    <t>No</t>
  </si>
  <si>
    <t>Yes</t>
  </si>
  <si>
    <t>15. Optional call date, contingent call dates and redemption amount</t>
  </si>
  <si>
    <t>29 October 2018 at Par</t>
  </si>
  <si>
    <t>30 March 2020 at Par</t>
  </si>
  <si>
    <t>13 July 2020 at Par</t>
  </si>
  <si>
    <t>28 September 2011 at Par</t>
  </si>
  <si>
    <t>22.12.2019 at Par</t>
  </si>
  <si>
    <t>16. Subsequent call dates, if applicable</t>
  </si>
  <si>
    <t>NA</t>
  </si>
  <si>
    <t>The issuer has the right to call at every coupon payment date thereafter</t>
  </si>
  <si>
    <t>The issuer has the right to call at any date after the fifth aniversary of the loan</t>
  </si>
  <si>
    <t xml:space="preserve">  Coupons/dividends</t>
  </si>
  <si>
    <t>17. Fixed or floating dividend/coupon</t>
  </si>
  <si>
    <t>Floating</t>
  </si>
  <si>
    <t>18. Coupon rate and any related index</t>
  </si>
  <si>
    <t>3 month NIBOR + 6.5%</t>
  </si>
  <si>
    <t>3 month NIBOR + 2.2575%</t>
  </si>
  <si>
    <t>3 month NIBOR + 3.135%</t>
  </si>
  <si>
    <t>3 month NIBOR + 1.75%</t>
  </si>
  <si>
    <t>3 month NIBOR + 0.55%</t>
  </si>
  <si>
    <t>3 month STIBOR + 2.2825%</t>
  </si>
  <si>
    <t>19. Existence of a dividend stopper</t>
  </si>
  <si>
    <t>20a. Fully discretionary, partially discretionary or mandatory (in terms of timing)</t>
  </si>
  <si>
    <t>Fully discretionary</t>
  </si>
  <si>
    <t>Mandatory</t>
  </si>
  <si>
    <t>20b. Fully discretionary, partially discretionary or mandatory (in terms of amount)</t>
  </si>
  <si>
    <t>21. Existence of a step-up or other incentive to redeem</t>
  </si>
  <si>
    <t>22. Non-cumulative or cumulative</t>
  </si>
  <si>
    <t>Non-Cumulative</t>
  </si>
  <si>
    <t>Cumulative</t>
  </si>
  <si>
    <t xml:space="preserve">  Convertible or non-convertible</t>
  </si>
  <si>
    <r>
      <t xml:space="preserve">23. Convertible or non-convertible </t>
    </r>
    <r>
      <rPr>
        <vertAlign val="superscript"/>
        <sz val="8"/>
        <rFont val="Cambria"/>
        <family val="2"/>
        <scheme val="major"/>
      </rPr>
      <t>4)</t>
    </r>
  </si>
  <si>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</si>
  <si>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</si>
  <si>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</si>
  <si>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</si>
  <si>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</si>
  <si>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</si>
  <si>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</si>
  <si>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features</t>
  </si>
  <si>
    <t xml:space="preserve">31. If write-down, write-down trigger (s) </t>
  </si>
  <si>
    <t>32. If write-down, full or partial</t>
  </si>
  <si>
    <t>Either full or partial</t>
  </si>
  <si>
    <t>33. If write-down, permanent or temporary</t>
  </si>
  <si>
    <t>Temporary</t>
  </si>
  <si>
    <t>34. If temporary write-down, description of revaluation mechanism</t>
  </si>
  <si>
    <t>As described in Beregningsforskriften  (1990-06-01-435/§15)</t>
  </si>
  <si>
    <t>35. Position in subordination hierarchy in liquidation (specify
        instrument type immediately senior to instrument)</t>
  </si>
  <si>
    <t>Senior bonds</t>
  </si>
  <si>
    <t>36. Non-compliant transitioned features</t>
  </si>
  <si>
    <t>37. If yes, specify non-compliant features</t>
  </si>
  <si>
    <t>Issued before 31 December 2011</t>
  </si>
  <si>
    <t>*Santander Consumer Bank AB was merged into Santander Consumer Bank AS in July 2015</t>
  </si>
  <si>
    <t>All amounts in thousands of NOK</t>
  </si>
  <si>
    <t xml:space="preserve">Balance sheet equity </t>
  </si>
  <si>
    <t>Paid in equity</t>
  </si>
  <si>
    <t>Share premium</t>
  </si>
  <si>
    <t>Other reserves</t>
  </si>
  <si>
    <t>Total Equity</t>
  </si>
  <si>
    <t>Common Equity Tier 1 Capital</t>
  </si>
  <si>
    <t>Cash-flow hedge adjustment</t>
  </si>
  <si>
    <t>(-) YTD profit not-eligible</t>
  </si>
  <si>
    <t>IRB Expected Loss - Reserves</t>
  </si>
  <si>
    <t>Goodwill</t>
  </si>
  <si>
    <t>Other intangible assets</t>
  </si>
  <si>
    <t>Deferred tax assets</t>
  </si>
  <si>
    <t>Adjustment Prudent Valuation (AVA)</t>
  </si>
  <si>
    <t>Total common Equity Tier 1 Capital</t>
  </si>
  <si>
    <t>Tier 1 Capital</t>
  </si>
  <si>
    <t>Paid in Tier 1 capital instruments</t>
  </si>
  <si>
    <t>Total Tier 1 Capital</t>
  </si>
  <si>
    <t>Total Capital</t>
  </si>
  <si>
    <t>Paid up subordinated loans</t>
  </si>
  <si>
    <t>Subordinated loans not eligible</t>
  </si>
  <si>
    <t>Risk exposure</t>
  </si>
  <si>
    <t>Regional governments or local authorities</t>
  </si>
  <si>
    <t>Institutions</t>
  </si>
  <si>
    <t>Corporates</t>
  </si>
  <si>
    <t>Retail Standard Approach</t>
  </si>
  <si>
    <t>Retail Internal Rating Based</t>
  </si>
  <si>
    <t>Exposures in default  SA</t>
  </si>
  <si>
    <t>Covered bonds</t>
  </si>
  <si>
    <t>Other Exposures</t>
  </si>
  <si>
    <t>Risk weighted exposure amounts for credit, counterparty credit and dilution risks and free deliveries</t>
  </si>
  <si>
    <t>Foreign exchange (zero if under threshold)</t>
  </si>
  <si>
    <t>Risk exposure amount for position, foreign exchange and commodities risks</t>
  </si>
  <si>
    <t>Basic indicator approach</t>
  </si>
  <si>
    <t>Risk exposure amount for operational risk</t>
  </si>
  <si>
    <t>Standardized method</t>
  </si>
  <si>
    <t>Risk exposure amount for credit valuation adjustment</t>
  </si>
  <si>
    <t>Allowance which apply on the standardized approach for credit risk</t>
  </si>
  <si>
    <t>Deductions of risk exposure amount</t>
  </si>
  <si>
    <t>Total risk exposure amount</t>
  </si>
  <si>
    <t>Common equity tier 1 capital ratio</t>
  </si>
  <si>
    <t>Tier 1 capital ratio</t>
  </si>
  <si>
    <t>Total capital ratio</t>
  </si>
  <si>
    <t>Leverage Ratio</t>
  </si>
  <si>
    <t>Capital adequacy</t>
  </si>
  <si>
    <t>This Capital adequacy information is included under Notes in the Annual and Querterly reports by Santander Consumer Bank AS and Group</t>
  </si>
  <si>
    <t>Santander Consumer Bank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</si>
</sst>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 #,##0_ ;_ * \-#,##0_ ;_ * &quot;-&quot;??_ ;_ @_ "/>
    <numFmt numFmtId="165" formatCode="[$-809]d\ mmmm\ yyyy;@"/>
    <numFmt numFmtId="166" formatCode="_(* #,##0.00_);_(* \(#,##0.00\);_(* &quot;-&quot;??_);_(@_)"/>
  </numFmts>
  <fonts count="1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sz val="10"/>
      <name val="Arial"/>
      <family val="2"/>
    </font>
    <font>
      <b/>
      <sz val="8"/>
      <name val="Cambria"/>
      <family val="2"/>
      <scheme val="major"/>
    </font>
    <font>
      <sz val="8"/>
      <name val="Cambria"/>
      <family val="2"/>
      <scheme val="major"/>
    </font>
    <font>
      <vertAlign val="superscript"/>
      <sz val="8"/>
      <name val="Cambria"/>
      <family val="2"/>
      <scheme val="major"/>
    </font>
    <font>
      <b/>
      <sz val="11"/>
      <color theme="1"/>
      <name val="Calibri"/>
      <family val="2"/>
      <scheme val="minor"/>
    </font>
    <font>
      <sz val="10"/>
      <name val="Times New Roman"/>
      <family val="1"/>
    </font>
    <font>
      <b/>
      <sz val="11"/>
      <color theme="1"/>
      <name val="Times New Roman"/>
      <family val="1"/>
    </font>
    <font>
      <b/>
      <sz val="10"/>
      <name val="Times New Roman"/>
      <family val="1"/>
    </font>
    <font>
      <i/>
      <sz val="8"/>
      <name val="Times New Roman"/>
      <family val="1"/>
    </font>
    <font>
      <i/>
      <sz val="10"/>
      <color theme="1"/>
      <name val="Calibri"/>
      <family val="2"/>
      <scheme val="minor"/>
    </font>
    <font>
      <b/>
      <i/>
      <sz val="10"/>
      <color theme="1"/>
      <name val="Calibri"/>
      <family val="2"/>
      <scheme val="minor"/>
    </font>
    <font>
      <b/>
      <sz val="11"/>
      <name val="Times New Roman"/>
      <family val="1"/>
    </font>
    <font>
      <sz val="10"/>
      <color theme="1"/>
      <name val="Times New Roman"/>
      <family val="1"/>
    </font>
  </fonts>
  <fills count="7">
    <fill>
      <patternFill patternType="none"/>
    </fill>
    <fill>
      <patternFill patternType="gray125"/>
    </fill>
    <fill>
      <patternFill patternType="solid">
        <fgColor rgb="FF548DD4"/>
        <bgColor indexed="64"/>
      </patternFill>
    </fill>
    <fill>
      <patternFill patternType="solid">
        <fgColor theme="0"/>
        <bgColor indexed="64"/>
      </patternFill>
    </fill>
    <fill>
      <patternFill patternType="solid">
        <fgColor theme="0" tint="-0.34998626667073579"/>
        <bgColor indexed="64"/>
      </patternFill>
    </fill>
    <fill>
      <patternFill patternType="solid">
        <fgColor rgb="FFC6D9F1"/>
        <bgColor indexed="64"/>
      </patternFill>
    </fill>
    <fill>
      <patternFill patternType="solid">
        <fgColor rgb="FFFFFFFF"/>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auto="1"/>
      </top>
      <bottom/>
      <diagonal/>
    </border>
    <border>
      <left style="thin">
        <color indexed="64"/>
      </left>
      <right/>
      <top style="thin">
        <color auto="1"/>
      </top>
      <bottom style="thin">
        <color auto="1"/>
      </bottom>
      <diagonal/>
    </border>
    <border>
      <left/>
      <right/>
      <top style="thin">
        <color indexed="64"/>
      </top>
      <bottom/>
      <diagonal/>
    </border>
    <border>
      <left style="thin">
        <color indexed="64"/>
      </left>
      <right/>
      <top/>
      <bottom/>
      <diagonal/>
    </border>
    <border>
      <left/>
      <right/>
      <top/>
      <bottom style="medium">
        <color indexed="64"/>
      </bottom>
      <diagonal/>
    </border>
    <border>
      <left/>
      <right/>
      <top/>
      <bottom style="thin">
        <color indexed="64"/>
      </bottom>
      <diagonal/>
    </border>
    <border>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Border="0"/>
    <xf numFmtId="0" fontId="11" fillId="0" borderId="0"/>
    <xf numFmtId="166" fontId="11" fillId="0" borderId="0" applyFont="0" applyFill="0" applyBorder="0" applyAlignment="0" applyProtection="0"/>
  </cellStyleXfs>
  <cellXfs count="115">
    <xf numFmtId="0" fontId="0" fillId="0" borderId="0" xfId="0"/>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6" xfId="0" applyFill="1" applyBorder="1" applyAlignment="1">
      <alignment vertical="top" wrapText="1"/>
    </xf>
    <xf numFmtId="0" fontId="2" fillId="2" borderId="6" xfId="0" applyFont="1" applyFill="1" applyBorder="1" applyAlignment="1">
      <alignment horizontal="center" vertical="center" wrapText="1"/>
    </xf>
    <xf numFmtId="0" fontId="2" fillId="0" borderId="7" xfId="0" applyFont="1" applyBorder="1" applyAlignment="1">
      <alignment horizontal="left" vertical="center"/>
    </xf>
    <xf numFmtId="0" fontId="2" fillId="0" borderId="6" xfId="0" applyFont="1" applyBorder="1" applyAlignment="1">
      <alignment vertical="center" wrapText="1"/>
    </xf>
    <xf numFmtId="164" fontId="2" fillId="3" borderId="6" xfId="0" applyNumberFormat="1" applyFont="1" applyFill="1" applyBorder="1" applyAlignment="1">
      <alignment vertical="center" wrapText="1"/>
    </xf>
    <xf numFmtId="0" fontId="2" fillId="0" borderId="6" xfId="0" applyFont="1" applyBorder="1" applyAlignment="1">
      <alignment horizontal="left" vertical="center" wrapText="1"/>
    </xf>
    <xf numFmtId="164" fontId="2" fillId="0" borderId="6" xfId="0" applyNumberFormat="1" applyFont="1" applyBorder="1" applyAlignment="1">
      <alignment vertical="center" wrapText="1"/>
    </xf>
    <xf numFmtId="0" fontId="2" fillId="4" borderId="6" xfId="0" applyFont="1" applyFill="1" applyBorder="1" applyAlignment="1">
      <alignment vertical="center" wrapText="1"/>
    </xf>
    <xf numFmtId="0" fontId="2" fillId="4" borderId="6" xfId="0" applyFont="1" applyFill="1" applyBorder="1" applyAlignment="1">
      <alignment horizontal="left" vertical="center" wrapText="1"/>
    </xf>
    <xf numFmtId="0" fontId="3" fillId="5" borderId="6" xfId="0" applyFont="1" applyFill="1" applyBorder="1" applyAlignment="1">
      <alignment vertical="center" wrapText="1"/>
    </xf>
    <xf numFmtId="0" fontId="3" fillId="0" borderId="6" xfId="0" applyFont="1" applyBorder="1" applyAlignment="1">
      <alignment horizontal="left" vertical="center" wrapText="1"/>
    </xf>
    <xf numFmtId="0" fontId="2" fillId="6" borderId="7" xfId="0" applyFont="1" applyFill="1" applyBorder="1" applyAlignment="1">
      <alignment horizontal="left" vertical="center"/>
    </xf>
    <xf numFmtId="164" fontId="2" fillId="6" borderId="6" xfId="0" applyNumberFormat="1" applyFont="1" applyFill="1" applyBorder="1" applyAlignment="1">
      <alignment vertical="center" wrapText="1"/>
    </xf>
    <xf numFmtId="0" fontId="3" fillId="6" borderId="6" xfId="0" applyFont="1" applyFill="1" applyBorder="1" applyAlignment="1">
      <alignment horizontal="left" vertical="center" wrapText="1"/>
    </xf>
    <xf numFmtId="0" fontId="5" fillId="0" borderId="7" xfId="0" applyFont="1" applyBorder="1" applyAlignment="1">
      <alignment horizontal="left" vertical="center"/>
    </xf>
    <xf numFmtId="0" fontId="5" fillId="0" borderId="6" xfId="0" applyFont="1" applyBorder="1" applyAlignment="1">
      <alignment vertical="center" wrapText="1"/>
    </xf>
    <xf numFmtId="0" fontId="5" fillId="0" borderId="6" xfId="0" applyFont="1" applyBorder="1" applyAlignment="1">
      <alignment horizontal="left" vertical="center" wrapText="1"/>
    </xf>
    <xf numFmtId="0" fontId="5" fillId="4" borderId="6" xfId="0" applyFont="1" applyFill="1" applyBorder="1" applyAlignment="1">
      <alignment vertical="center"/>
    </xf>
    <xf numFmtId="0" fontId="5" fillId="4" borderId="6" xfId="0" applyFont="1" applyFill="1" applyBorder="1" applyAlignment="1">
      <alignment horizontal="left" vertical="center" wrapText="1"/>
    </xf>
    <xf numFmtId="0" fontId="4" fillId="0" borderId="6" xfId="0" applyFont="1" applyBorder="1" applyAlignment="1">
      <alignment horizontal="left" vertical="center" wrapText="1"/>
    </xf>
    <xf numFmtId="0" fontId="4" fillId="2" borderId="7" xfId="0" applyFont="1" applyFill="1" applyBorder="1" applyAlignment="1">
      <alignment horizontal="left" vertical="center"/>
    </xf>
    <xf numFmtId="0" fontId="4" fillId="2" borderId="6" xfId="0" applyFont="1" applyFill="1" applyBorder="1" applyAlignment="1">
      <alignment vertical="center" wrapText="1"/>
    </xf>
    <xf numFmtId="0" fontId="5" fillId="2" borderId="6" xfId="0" applyFont="1" applyFill="1" applyBorder="1" applyAlignment="1">
      <alignment vertical="center"/>
    </xf>
    <xf numFmtId="0" fontId="5" fillId="2" borderId="6" xfId="0" applyFont="1" applyFill="1" applyBorder="1" applyAlignment="1">
      <alignment horizontal="left" vertical="center" wrapText="1"/>
    </xf>
    <xf numFmtId="0" fontId="4" fillId="5" borderId="6" xfId="0" applyFont="1" applyFill="1" applyBorder="1" applyAlignment="1">
      <alignment vertical="center" wrapText="1"/>
    </xf>
    <xf numFmtId="10" fontId="0" fillId="0" borderId="6" xfId="2" applyNumberFormat="1" applyFont="1" applyBorder="1" applyAlignment="1">
      <alignment vertical="top"/>
    </xf>
    <xf numFmtId="0" fontId="0" fillId="4" borderId="6" xfId="0" applyFill="1" applyBorder="1" applyAlignment="1">
      <alignment vertical="top"/>
    </xf>
    <xf numFmtId="0" fontId="0" fillId="0" borderId="6" xfId="0" applyBorder="1" applyAlignment="1">
      <alignment vertical="top"/>
    </xf>
    <xf numFmtId="164" fontId="0" fillId="0" borderId="6" xfId="0" applyNumberFormat="1" applyBorder="1" applyAlignment="1">
      <alignment vertical="top"/>
    </xf>
    <xf numFmtId="0" fontId="0" fillId="0" borderId="0" xfId="0" applyAlignment="1">
      <alignment horizontal="left"/>
    </xf>
    <xf numFmtId="0" fontId="0" fillId="0" borderId="0" xfId="0" applyAlignment="1">
      <alignment wrapText="1"/>
    </xf>
    <xf numFmtId="0" fontId="7" fillId="0" borderId="0" xfId="3" applyFont="1" applyBorder="1" applyAlignment="1">
      <alignment vertical="center" wrapText="1"/>
    </xf>
    <xf numFmtId="0" fontId="7" fillId="0" borderId="12" xfId="3" applyFont="1" applyFill="1" applyBorder="1" applyAlignment="1">
      <alignment horizontal="center" vertical="center" wrapText="1"/>
    </xf>
    <xf numFmtId="0" fontId="7" fillId="0" borderId="0" xfId="3" applyFont="1" applyBorder="1" applyAlignment="1">
      <alignment horizontal="center" wrapText="1"/>
    </xf>
    <xf numFmtId="0" fontId="7" fillId="0" borderId="11" xfId="3" applyFont="1" applyFill="1" applyBorder="1" applyAlignment="1">
      <alignment horizontal="center" wrapText="1"/>
    </xf>
    <xf numFmtId="0" fontId="8" fillId="0" borderId="13" xfId="3" applyFont="1" applyBorder="1" applyAlignment="1">
      <alignment wrapText="1"/>
    </xf>
    <xf numFmtId="0" fontId="8" fillId="0" borderId="11" xfId="3" applyFont="1" applyFill="1" applyBorder="1" applyAlignment="1">
      <alignment horizontal="left" vertical="center" wrapText="1"/>
    </xf>
    <xf numFmtId="0" fontId="8" fillId="0" borderId="11" xfId="3" applyFont="1" applyFill="1" applyBorder="1" applyAlignment="1">
      <alignment vertical="center" wrapText="1"/>
    </xf>
    <xf numFmtId="0" fontId="8" fillId="3" borderId="11" xfId="3" applyFont="1" applyFill="1" applyBorder="1" applyAlignment="1">
      <alignment horizontal="left" vertical="center" wrapText="1"/>
    </xf>
    <xf numFmtId="0" fontId="7" fillId="0" borderId="13" xfId="3" applyFont="1" applyBorder="1" applyAlignment="1">
      <alignment wrapText="1"/>
    </xf>
    <xf numFmtId="0" fontId="8" fillId="3" borderId="11" xfId="3" applyFont="1" applyFill="1" applyBorder="1" applyAlignment="1">
      <alignment vertical="center" wrapText="1"/>
    </xf>
    <xf numFmtId="164" fontId="8" fillId="0" borderId="11" xfId="1" applyNumberFormat="1" applyFont="1" applyFill="1" applyBorder="1" applyAlignment="1">
      <alignment vertical="center" wrapText="1"/>
    </xf>
    <xf numFmtId="3" fontId="8" fillId="0" borderId="11" xfId="3" applyNumberFormat="1" applyFont="1" applyFill="1" applyBorder="1" applyAlignment="1">
      <alignment horizontal="left" vertical="center" wrapText="1"/>
    </xf>
    <xf numFmtId="165" fontId="8" fillId="0" borderId="11" xfId="3" applyNumberFormat="1" applyFont="1" applyFill="1" applyBorder="1" applyAlignment="1">
      <alignment horizontal="left" vertical="center" wrapText="1"/>
    </xf>
    <xf numFmtId="17" fontId="8" fillId="0" borderId="11" xfId="3" applyNumberFormat="1" applyFont="1" applyFill="1" applyBorder="1" applyAlignment="1">
      <alignment horizontal="left" vertical="center" wrapText="1"/>
    </xf>
    <xf numFmtId="0" fontId="0" fillId="3" borderId="0" xfId="0" applyFill="1"/>
    <xf numFmtId="0" fontId="12" fillId="3" borderId="0" xfId="4" applyFont="1" applyFill="1" applyAlignment="1">
      <alignment vertical="center"/>
    </xf>
    <xf numFmtId="0" fontId="11" fillId="3" borderId="0" xfId="4" applyFill="1"/>
    <xf numFmtId="0" fontId="11" fillId="3" borderId="15" xfId="4" applyFill="1" applyBorder="1"/>
    <xf numFmtId="0" fontId="14" fillId="3" borderId="16" xfId="4" applyFont="1" applyFill="1" applyBorder="1" applyAlignment="1">
      <alignment vertical="center"/>
    </xf>
    <xf numFmtId="14" fontId="13" fillId="3" borderId="16" xfId="4" applyNumberFormat="1" applyFont="1" applyFill="1" applyBorder="1" applyAlignment="1">
      <alignment horizontal="right" vertical="center" wrapText="1"/>
    </xf>
    <xf numFmtId="0" fontId="10" fillId="3" borderId="0" xfId="0" applyFont="1" applyFill="1"/>
    <xf numFmtId="14" fontId="13" fillId="3" borderId="0" xfId="4" applyNumberFormat="1" applyFont="1" applyFill="1" applyBorder="1" applyAlignment="1">
      <alignment horizontal="right" vertical="center" wrapText="1"/>
    </xf>
    <xf numFmtId="0" fontId="15" fillId="3" borderId="0" xfId="0" applyFont="1" applyFill="1" applyAlignment="1">
      <alignment horizontal="right"/>
    </xf>
    <xf numFmtId="164" fontId="0" fillId="3" borderId="0" xfId="5" applyNumberFormat="1" applyFont="1" applyFill="1"/>
    <xf numFmtId="0" fontId="16" fillId="3" borderId="17" xfId="0" applyFont="1" applyFill="1" applyBorder="1" applyAlignment="1">
      <alignment horizontal="right"/>
    </xf>
    <xf numFmtId="164" fontId="13" fillId="3" borderId="17" xfId="5" applyNumberFormat="1" applyFont="1" applyFill="1" applyBorder="1"/>
    <xf numFmtId="164" fontId="10" fillId="3" borderId="0" xfId="0" applyNumberFormat="1" applyFont="1" applyFill="1"/>
    <xf numFmtId="0" fontId="14" fillId="3" borderId="0" xfId="4" applyFont="1" applyFill="1" applyBorder="1" applyAlignment="1">
      <alignment vertical="center"/>
    </xf>
    <xf numFmtId="0" fontId="15" fillId="0" borderId="0" xfId="4" applyFont="1" applyFill="1" applyAlignment="1">
      <alignment horizontal="right"/>
    </xf>
    <xf numFmtId="0" fontId="16" fillId="3" borderId="17" xfId="0" applyFont="1" applyFill="1" applyBorder="1" applyAlignment="1">
      <alignment horizontal="right" wrapText="1"/>
    </xf>
    <xf numFmtId="164" fontId="10" fillId="3" borderId="17" xfId="0" applyNumberFormat="1" applyFont="1" applyFill="1" applyBorder="1"/>
    <xf numFmtId="0" fontId="10" fillId="3" borderId="17" xfId="0" applyFont="1" applyFill="1" applyBorder="1"/>
    <xf numFmtId="10" fontId="10" fillId="3" borderId="0" xfId="2" applyNumberFormat="1" applyFont="1" applyFill="1"/>
    <xf numFmtId="0" fontId="11" fillId="3" borderId="0" xfId="4" applyFont="1" applyFill="1" applyAlignment="1">
      <alignment vertical="top" wrapText="1"/>
    </xf>
    <xf numFmtId="164" fontId="11" fillId="3" borderId="0" xfId="4" applyNumberFormat="1" applyFill="1"/>
    <xf numFmtId="43" fontId="11" fillId="3" borderId="0" xfId="1" applyFont="1" applyFill="1"/>
    <xf numFmtId="10" fontId="11" fillId="3" borderId="0" xfId="2" applyNumberFormat="1" applyFont="1" applyFill="1"/>
    <xf numFmtId="0" fontId="17" fillId="3" borderId="15" xfId="4" applyFont="1" applyFill="1" applyBorder="1"/>
    <xf numFmtId="0" fontId="18" fillId="3" borderId="0" xfId="4" applyFont="1" applyFill="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2" fillId="0" borderId="8" xfId="0" applyNumberFormat="1" applyFont="1" applyBorder="1" applyAlignment="1">
      <alignment vertical="center" wrapText="1"/>
    </xf>
    <xf numFmtId="0" fontId="2" fillId="0" borderId="9" xfId="0" applyFont="1" applyBorder="1" applyAlignment="1">
      <alignment vertical="center" wrapText="1"/>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3" fillId="2" borderId="9"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4" fillId="2" borderId="8" xfId="0" applyFont="1" applyFill="1" applyBorder="1" applyAlignment="1">
      <alignment vertical="center" wrapText="1"/>
    </xf>
    <xf numFmtId="0" fontId="4" fillId="2" borderId="10" xfId="0" applyFont="1" applyFill="1" applyBorder="1" applyAlignment="1">
      <alignment vertical="center" wrapText="1"/>
    </xf>
    <xf numFmtId="0" fontId="4" fillId="2" borderId="9" xfId="0" applyFont="1" applyFill="1" applyBorder="1" applyAlignment="1">
      <alignment vertical="center" wrapText="1"/>
    </xf>
    <xf numFmtId="0" fontId="5" fillId="2" borderId="8" xfId="0" applyFont="1" applyFill="1" applyBorder="1" applyAlignment="1">
      <alignment vertical="center"/>
    </xf>
    <xf numFmtId="0" fontId="5" fillId="2" borderId="9" xfId="0" applyFont="1" applyFill="1" applyBorder="1" applyAlignment="1">
      <alignment vertical="center"/>
    </xf>
    <xf numFmtId="0" fontId="5" fillId="4" borderId="8" xfId="0" applyFont="1" applyFill="1" applyBorder="1" applyAlignment="1">
      <alignment vertical="center"/>
    </xf>
    <xf numFmtId="0" fontId="5" fillId="4" borderId="9" xfId="0" applyFont="1" applyFill="1" applyBorder="1" applyAlignment="1">
      <alignment vertical="center"/>
    </xf>
    <xf numFmtId="10" fontId="2" fillId="0" borderId="8" xfId="2" applyNumberFormat="1" applyFont="1" applyBorder="1" applyAlignment="1">
      <alignment vertical="center" wrapText="1"/>
    </xf>
    <xf numFmtId="10" fontId="2" fillId="0" borderId="9" xfId="2" applyNumberFormat="1" applyFont="1" applyBorder="1" applyAlignment="1">
      <alignment vertical="center" wrapText="1"/>
    </xf>
    <xf numFmtId="0" fontId="0" fillId="0" borderId="8" xfId="0" applyBorder="1" applyAlignment="1">
      <alignment vertical="top"/>
    </xf>
    <xf numFmtId="0" fontId="0" fillId="0" borderId="9" xfId="0" applyBorder="1" applyAlignment="1">
      <alignment vertical="top"/>
    </xf>
    <xf numFmtId="0" fontId="0" fillId="4" borderId="8" xfId="0" applyFill="1" applyBorder="1" applyAlignment="1">
      <alignment vertical="top"/>
    </xf>
    <xf numFmtId="0" fontId="0" fillId="4" borderId="9" xfId="0" applyFill="1" applyBorder="1" applyAlignment="1">
      <alignment vertical="top"/>
    </xf>
    <xf numFmtId="0" fontId="4" fillId="2" borderId="8" xfId="0" applyFont="1" applyFill="1" applyBorder="1" applyAlignment="1">
      <alignment vertical="center"/>
    </xf>
    <xf numFmtId="0" fontId="4" fillId="2" borderId="10" xfId="0" applyFont="1" applyFill="1" applyBorder="1" applyAlignment="1">
      <alignment vertical="center"/>
    </xf>
    <xf numFmtId="0" fontId="4" fillId="2" borderId="9" xfId="0" applyFont="1" applyFill="1" applyBorder="1" applyAlignment="1">
      <alignment vertical="center"/>
    </xf>
    <xf numFmtId="0" fontId="5" fillId="0" borderId="8" xfId="0" applyFont="1" applyBorder="1" applyAlignment="1">
      <alignment vertical="center" wrapText="1"/>
    </xf>
    <xf numFmtId="0" fontId="5" fillId="0" borderId="9" xfId="0" applyFont="1" applyBorder="1" applyAlignment="1">
      <alignment vertical="center" wrapText="1"/>
    </xf>
    <xf numFmtId="0" fontId="5" fillId="4" borderId="8" xfId="0" applyFont="1" applyFill="1" applyBorder="1" applyAlignment="1">
      <alignment vertical="center" wrapText="1"/>
    </xf>
    <xf numFmtId="0" fontId="5" fillId="4" borderId="9" xfId="0" applyFont="1" applyFill="1" applyBorder="1" applyAlignment="1">
      <alignment vertical="center" wrapText="1"/>
    </xf>
    <xf numFmtId="0" fontId="7" fillId="0" borderId="11" xfId="3" applyFont="1" applyFill="1" applyBorder="1" applyAlignment="1">
      <alignment horizontal="center" vertical="center" wrapText="1"/>
    </xf>
    <xf numFmtId="0" fontId="7" fillId="0" borderId="14" xfId="3" applyFont="1" applyFill="1" applyBorder="1" applyAlignment="1">
      <alignment horizontal="center" vertical="center" wrapText="1"/>
    </xf>
    <xf numFmtId="0" fontId="7" fillId="0" borderId="13" xfId="3" applyFont="1" applyFill="1" applyBorder="1" applyAlignment="1">
      <alignment horizontal="center" vertical="center" wrapText="1"/>
    </xf>
  </cellXfs>
  <cellStyles count="6">
    <cellStyle name="Comma" xfId="1" builtinId="3"/>
    <cellStyle name="Comma 2" xfId="5"/>
    <cellStyle name="Normal" xfId="0" builtinId="0"/>
    <cellStyle name="Normal 10 4" xfId="4"/>
    <cellStyle name="Normal 30"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Advanced/EC/Documents/Capital%20Governance/Pillar%203/2015/New%20Pillar%20III%20template%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jema"/>
      <sheetName val="Instruksjoner"/>
      <sheetName val="C 01.00"/>
      <sheetName val="C 02.00"/>
      <sheetName val="Tilgjengelig kjernekapital"/>
      <sheetName val="In English"/>
    </sheetNames>
    <sheetDataSet>
      <sheetData sheetId="0">
        <row r="5">
          <cell r="C5">
            <v>10543732.318020001</v>
          </cell>
        </row>
        <row r="7">
          <cell r="C7">
            <v>3102870.6658600019</v>
          </cell>
        </row>
        <row r="8">
          <cell r="C8">
            <v>97545.784200139649</v>
          </cell>
        </row>
        <row r="12">
          <cell r="C12">
            <v>0</v>
          </cell>
        </row>
        <row r="13">
          <cell r="C13">
            <v>1507228.6401000002</v>
          </cell>
        </row>
        <row r="16">
          <cell r="C16">
            <v>0</v>
          </cell>
        </row>
        <row r="17">
          <cell r="C17">
            <v>-1020121.6075200002</v>
          </cell>
        </row>
        <row r="19">
          <cell r="C19">
            <v>-235512.38003480138</v>
          </cell>
        </row>
        <row r="20">
          <cell r="C20">
            <v>-3510.4814194903993</v>
          </cell>
        </row>
        <row r="21">
          <cell r="C21">
            <v>-304358.43606930133</v>
          </cell>
        </row>
        <row r="22">
          <cell r="C22">
            <v>0</v>
          </cell>
        </row>
        <row r="23">
          <cell r="C23">
            <v>0</v>
          </cell>
        </row>
        <row r="24">
          <cell r="C24">
            <v>0</v>
          </cell>
        </row>
        <row r="25">
          <cell r="C25">
            <v>0</v>
          </cell>
        </row>
        <row r="26">
          <cell r="C26">
            <v>0</v>
          </cell>
        </row>
        <row r="27">
          <cell r="C27">
            <v>0</v>
          </cell>
        </row>
        <row r="28">
          <cell r="C28">
            <v>0</v>
          </cell>
        </row>
        <row r="30">
          <cell r="C30">
            <v>0</v>
          </cell>
        </row>
        <row r="32">
          <cell r="C32">
            <v>0</v>
          </cell>
        </row>
        <row r="33">
          <cell r="C33">
            <v>0</v>
          </cell>
        </row>
        <row r="34">
          <cell r="C34">
            <v>0</v>
          </cell>
        </row>
        <row r="35">
          <cell r="C35">
            <v>0</v>
          </cell>
        </row>
        <row r="36">
          <cell r="C36">
            <v>0</v>
          </cell>
        </row>
        <row r="38">
          <cell r="C38">
            <v>0</v>
          </cell>
        </row>
        <row r="39">
          <cell r="C39">
            <v>0</v>
          </cell>
        </row>
        <row r="40">
          <cell r="C40">
            <v>0</v>
          </cell>
        </row>
        <row r="41">
          <cell r="C41">
            <v>0</v>
          </cell>
        </row>
        <row r="49">
          <cell r="C49">
            <v>0</v>
          </cell>
        </row>
        <row r="53">
          <cell r="C53">
            <v>2250000</v>
          </cell>
        </row>
        <row r="55">
          <cell r="C55">
            <v>2250000</v>
          </cell>
        </row>
        <row r="56">
          <cell r="C56">
            <v>0</v>
          </cell>
        </row>
        <row r="58">
          <cell r="C58">
            <v>0</v>
          </cell>
        </row>
        <row r="62">
          <cell r="C62">
            <v>0</v>
          </cell>
        </row>
        <row r="63">
          <cell r="C63">
            <v>0</v>
          </cell>
        </row>
        <row r="64">
          <cell r="C64">
            <v>0</v>
          </cell>
        </row>
        <row r="65">
          <cell r="C65">
            <v>0</v>
          </cell>
        </row>
        <row r="67">
          <cell r="C67">
            <v>0</v>
          </cell>
        </row>
        <row r="75">
          <cell r="C75">
            <v>0</v>
          </cell>
        </row>
        <row r="80">
          <cell r="C80">
            <v>1227000</v>
          </cell>
        </row>
        <row r="81">
          <cell r="C81">
            <v>0</v>
          </cell>
        </row>
        <row r="83">
          <cell r="C83">
            <v>0</v>
          </cell>
        </row>
        <row r="85">
          <cell r="C85">
            <v>0</v>
          </cell>
        </row>
        <row r="88">
          <cell r="C88">
            <v>0</v>
          </cell>
        </row>
        <row r="89">
          <cell r="C89">
            <v>0</v>
          </cell>
        </row>
        <row r="90">
          <cell r="C90">
            <v>0</v>
          </cell>
        </row>
        <row r="93">
          <cell r="C93">
            <v>0</v>
          </cell>
        </row>
        <row r="95">
          <cell r="C95">
            <v>0</v>
          </cell>
        </row>
        <row r="110">
          <cell r="C110">
            <v>89691001.417909145</v>
          </cell>
        </row>
      </sheetData>
      <sheetData sheetId="1"/>
      <sheetData sheetId="2"/>
      <sheetData sheetId="3"/>
      <sheetData sheetId="4">
        <row r="2">
          <cell r="C2">
            <v>0.15261145808104901</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tabSelected="1" workbookViewId="0">
      <selection activeCell="G18" sqref="G18"/>
    </sheetView>
  </sheetViews>
  <sheetFormatPr defaultColWidth="9.140625" defaultRowHeight="12.75" x14ac:dyDescent="0.2"/>
  <cols>
    <col min="1" max="1" width="59.140625" style="50" customWidth="1"/>
    <col min="2" max="4" width="15.5703125" style="50" customWidth="1"/>
    <col min="5" max="16384" width="9.140625" style="50"/>
  </cols>
  <sheetData>
    <row r="1" spans="1:4" x14ac:dyDescent="0.2">
      <c r="A1" s="72" t="s">
        <v>343</v>
      </c>
    </row>
    <row r="2" spans="1:4" ht="14.25" x14ac:dyDescent="0.2">
      <c r="A2" s="49"/>
    </row>
    <row r="3" spans="1:4" ht="14.25" x14ac:dyDescent="0.2">
      <c r="A3" s="49"/>
    </row>
    <row r="4" spans="1:4" ht="15" thickBot="1" x14ac:dyDescent="0.25">
      <c r="A4" s="71" t="s">
        <v>342</v>
      </c>
      <c r="B4" s="51"/>
      <c r="C4" s="51"/>
      <c r="D4" s="51"/>
    </row>
    <row r="5" spans="1:4" ht="15" x14ac:dyDescent="0.25">
      <c r="A5" s="48"/>
      <c r="B5" s="48"/>
      <c r="C5" s="48"/>
      <c r="D5" s="48"/>
    </row>
    <row r="6" spans="1:4" ht="15" x14ac:dyDescent="0.25">
      <c r="A6" s="48"/>
      <c r="B6" s="48"/>
      <c r="C6" s="48"/>
      <c r="D6" s="48"/>
    </row>
    <row r="7" spans="1:4" x14ac:dyDescent="0.2">
      <c r="A7" s="52" t="s">
        <v>298</v>
      </c>
      <c r="B7" s="53">
        <v>42369</v>
      </c>
      <c r="C7" s="53">
        <v>42004</v>
      </c>
      <c r="D7" s="53">
        <v>41639</v>
      </c>
    </row>
    <row r="8" spans="1:4" ht="15" x14ac:dyDescent="0.25">
      <c r="A8" s="54" t="s">
        <v>299</v>
      </c>
      <c r="B8" s="55"/>
      <c r="C8" s="55"/>
      <c r="D8" s="55"/>
    </row>
    <row r="9" spans="1:4" ht="15" x14ac:dyDescent="0.25">
      <c r="A9" s="56" t="s">
        <v>300</v>
      </c>
      <c r="B9" s="57">
        <v>9652418.4210000001</v>
      </c>
      <c r="C9" s="57">
        <v>5448469</v>
      </c>
      <c r="D9" s="57">
        <v>4448469.12</v>
      </c>
    </row>
    <row r="10" spans="1:4" ht="15" x14ac:dyDescent="0.25">
      <c r="A10" s="56" t="s">
        <v>301</v>
      </c>
      <c r="B10" s="57">
        <v>891313.89702000003</v>
      </c>
      <c r="C10" s="57">
        <v>891314</v>
      </c>
      <c r="D10" s="57">
        <v>891313.89702000015</v>
      </c>
    </row>
    <row r="11" spans="1:4" ht="15" x14ac:dyDescent="0.25">
      <c r="A11" s="56" t="s">
        <v>10</v>
      </c>
      <c r="B11" s="57">
        <v>4610099.3398690484</v>
      </c>
      <c r="C11" s="57">
        <v>956408</v>
      </c>
      <c r="D11" s="57">
        <v>1415535.6432579961</v>
      </c>
    </row>
    <row r="12" spans="1:4" ht="15" x14ac:dyDescent="0.25">
      <c r="A12" s="56" t="s">
        <v>302</v>
      </c>
      <c r="B12" s="57">
        <v>97545.784200139649</v>
      </c>
      <c r="C12" s="57">
        <v>1955832</v>
      </c>
      <c r="D12" s="57">
        <v>698577.70287000015</v>
      </c>
    </row>
    <row r="13" spans="1:4" ht="13.5" thickBot="1" x14ac:dyDescent="0.25">
      <c r="A13" s="58" t="s">
        <v>303</v>
      </c>
      <c r="B13" s="59">
        <v>15251377.442089189</v>
      </c>
      <c r="C13" s="59">
        <f t="shared" ref="C13" si="0">SUM(C9:C12)</f>
        <v>9252023</v>
      </c>
      <c r="D13" s="59">
        <f>SUM(D9:D12)</f>
        <v>7453896.3631479964</v>
      </c>
    </row>
    <row r="14" spans="1:4" ht="15" x14ac:dyDescent="0.25">
      <c r="A14" s="56"/>
      <c r="B14" s="57"/>
      <c r="C14" s="57"/>
      <c r="D14" s="57"/>
    </row>
    <row r="15" spans="1:4" ht="15" x14ac:dyDescent="0.25">
      <c r="A15" s="54" t="s">
        <v>304</v>
      </c>
      <c r="B15" s="57"/>
      <c r="C15" s="57"/>
      <c r="D15" s="57"/>
    </row>
    <row r="16" spans="1:4" ht="15" x14ac:dyDescent="0.25">
      <c r="A16" s="56" t="s">
        <v>305</v>
      </c>
      <c r="B16" s="57">
        <v>-3510.4814194903993</v>
      </c>
      <c r="C16" s="57"/>
      <c r="D16" s="57"/>
    </row>
    <row r="17" spans="1:7" ht="15" x14ac:dyDescent="0.25">
      <c r="A17" s="56" t="s">
        <v>306</v>
      </c>
      <c r="B17" s="57">
        <v>0</v>
      </c>
      <c r="C17" s="57"/>
      <c r="D17" s="57"/>
    </row>
    <row r="18" spans="1:7" ht="15" x14ac:dyDescent="0.25">
      <c r="A18" s="56" t="s">
        <v>307</v>
      </c>
      <c r="B18" s="57">
        <v>-304358.43606930133</v>
      </c>
      <c r="C18" s="57"/>
      <c r="D18" s="57"/>
    </row>
    <row r="19" spans="1:7" ht="15" x14ac:dyDescent="0.25">
      <c r="A19" s="56" t="s">
        <v>308</v>
      </c>
      <c r="B19" s="57">
        <v>-765729.41549000016</v>
      </c>
      <c r="C19" s="57">
        <v>-496869.67138000001</v>
      </c>
      <c r="D19" s="57">
        <v>-457388.35607798997</v>
      </c>
    </row>
    <row r="20" spans="1:7" ht="15" x14ac:dyDescent="0.25">
      <c r="A20" s="56" t="s">
        <v>309</v>
      </c>
      <c r="B20" s="57">
        <v>-254392.19203000003</v>
      </c>
      <c r="C20" s="57">
        <v>-243664.98309000002</v>
      </c>
      <c r="D20" s="57">
        <v>-344468.51243999018</v>
      </c>
    </row>
    <row r="21" spans="1:7" ht="15" x14ac:dyDescent="0.25">
      <c r="A21" s="56" t="s">
        <v>310</v>
      </c>
      <c r="B21" s="57">
        <v>-254392.19203000003</v>
      </c>
      <c r="C21" s="57">
        <v>-243664.98309000002</v>
      </c>
      <c r="D21" s="57">
        <v>-173600.81005</v>
      </c>
      <c r="F21" s="68"/>
    </row>
    <row r="22" spans="1:7" ht="15" x14ac:dyDescent="0.25">
      <c r="A22" s="56" t="s">
        <v>311</v>
      </c>
      <c r="B22" s="57">
        <v>0</v>
      </c>
      <c r="C22" s="57">
        <v>0</v>
      </c>
      <c r="D22" s="57"/>
      <c r="G22" s="68"/>
    </row>
    <row r="23" spans="1:7" ht="13.5" thickBot="1" x14ac:dyDescent="0.25">
      <c r="A23" s="58" t="s">
        <v>312</v>
      </c>
      <c r="B23" s="59">
        <v>13687874.537045598</v>
      </c>
      <c r="C23" s="59">
        <f>SUM(C13:C22)</f>
        <v>8267823.3624399994</v>
      </c>
      <c r="D23" s="59">
        <f>SUM(D13:D22)</f>
        <v>6478438.6845800159</v>
      </c>
      <c r="G23" s="68"/>
    </row>
    <row r="24" spans="1:7" ht="15" x14ac:dyDescent="0.25">
      <c r="A24" s="54"/>
      <c r="B24" s="57"/>
      <c r="C24" s="57"/>
      <c r="D24" s="57"/>
    </row>
    <row r="25" spans="1:7" ht="15" x14ac:dyDescent="0.25">
      <c r="A25" s="54" t="s">
        <v>313</v>
      </c>
      <c r="B25" s="57"/>
      <c r="C25" s="57"/>
      <c r="D25" s="57"/>
    </row>
    <row r="26" spans="1:7" ht="15" x14ac:dyDescent="0.25">
      <c r="A26" s="56" t="s">
        <v>314</v>
      </c>
      <c r="B26" s="57">
        <v>2250000</v>
      </c>
      <c r="C26" s="57">
        <v>2250000</v>
      </c>
      <c r="D26" s="57">
        <v>2250000</v>
      </c>
    </row>
    <row r="27" spans="1:7" ht="13.5" thickBot="1" x14ac:dyDescent="0.25">
      <c r="A27" s="58" t="s">
        <v>315</v>
      </c>
      <c r="B27" s="59">
        <v>15937874.537045598</v>
      </c>
      <c r="C27" s="59">
        <f>SUM(C23:C26)</f>
        <v>10517823.362439999</v>
      </c>
      <c r="D27" s="59">
        <f>SUM(D23:D26)</f>
        <v>8728438.6845800169</v>
      </c>
    </row>
    <row r="28" spans="1:7" ht="15" x14ac:dyDescent="0.25">
      <c r="A28" s="54"/>
      <c r="B28" s="57"/>
      <c r="C28" s="57"/>
      <c r="D28" s="57"/>
    </row>
    <row r="29" spans="1:7" ht="15" x14ac:dyDescent="0.25">
      <c r="A29" s="54" t="s">
        <v>316</v>
      </c>
      <c r="B29" s="57"/>
      <c r="C29" s="57"/>
      <c r="D29" s="57"/>
    </row>
    <row r="30" spans="1:7" ht="15" x14ac:dyDescent="0.25">
      <c r="A30" s="56" t="s">
        <v>317</v>
      </c>
      <c r="B30" s="57">
        <v>1471000</v>
      </c>
      <c r="C30" s="57">
        <v>575170</v>
      </c>
      <c r="D30" s="57">
        <v>571731.5</v>
      </c>
    </row>
    <row r="31" spans="1:7" ht="15" x14ac:dyDescent="0.25">
      <c r="A31" s="56" t="s">
        <v>318</v>
      </c>
      <c r="B31" s="57">
        <v>-244000</v>
      </c>
      <c r="C31" s="57">
        <v>-234000</v>
      </c>
      <c r="D31" s="57">
        <v>-140000</v>
      </c>
    </row>
    <row r="32" spans="1:7" ht="13.5" thickBot="1" x14ac:dyDescent="0.25">
      <c r="A32" s="58" t="s">
        <v>316</v>
      </c>
      <c r="B32" s="59">
        <v>17164874.537045598</v>
      </c>
      <c r="C32" s="59">
        <f>SUM(C27:C31)</f>
        <v>10858993.362439999</v>
      </c>
      <c r="D32" s="59">
        <f>SUM(D27:D31)</f>
        <v>9160170.1845800169</v>
      </c>
    </row>
    <row r="33" spans="1:14" ht="15" x14ac:dyDescent="0.25">
      <c r="A33" s="54"/>
      <c r="B33" s="57"/>
      <c r="C33" s="57"/>
      <c r="D33" s="57"/>
      <c r="L33" s="54"/>
      <c r="M33" s="60"/>
      <c r="N33" s="60"/>
    </row>
    <row r="34" spans="1:14" ht="15" x14ac:dyDescent="0.25">
      <c r="A34" s="61"/>
      <c r="B34" s="55"/>
      <c r="C34" s="55"/>
      <c r="D34" s="55"/>
      <c r="L34" s="56"/>
      <c r="M34" s="57"/>
      <c r="N34" s="57"/>
    </row>
    <row r="35" spans="1:14" ht="15" x14ac:dyDescent="0.25">
      <c r="A35" s="54" t="s">
        <v>319</v>
      </c>
      <c r="L35" s="56"/>
      <c r="M35" s="57"/>
      <c r="N35" s="57"/>
    </row>
    <row r="36" spans="1:14" ht="15" x14ac:dyDescent="0.25">
      <c r="A36" s="56" t="s">
        <v>320</v>
      </c>
      <c r="B36" s="57">
        <v>65025.210063999999</v>
      </c>
      <c r="C36" s="57">
        <v>71115.774847600012</v>
      </c>
      <c r="D36" s="57">
        <v>59663.018550488247</v>
      </c>
      <c r="L36" s="48"/>
      <c r="M36" s="48"/>
      <c r="N36" s="48"/>
    </row>
    <row r="37" spans="1:14" ht="15" x14ac:dyDescent="0.25">
      <c r="A37" s="56" t="s">
        <v>321</v>
      </c>
      <c r="B37" s="57">
        <v>1643007.289915089</v>
      </c>
      <c r="C37" s="57">
        <v>1659639.6400879514</v>
      </c>
      <c r="D37" s="57">
        <v>1286001.5364882872</v>
      </c>
      <c r="L37" s="54"/>
      <c r="M37" s="60"/>
      <c r="N37" s="60"/>
    </row>
    <row r="38" spans="1:14" ht="15" x14ac:dyDescent="0.25">
      <c r="A38" s="56" t="s">
        <v>322</v>
      </c>
      <c r="B38" s="57">
        <v>5735248.8756853268</v>
      </c>
      <c r="C38" s="57">
        <v>5556251.8591395896</v>
      </c>
      <c r="D38" s="57">
        <v>5664125.0542628933</v>
      </c>
      <c r="L38" s="56"/>
      <c r="M38" s="57"/>
      <c r="N38" s="57"/>
    </row>
    <row r="39" spans="1:14" ht="15" x14ac:dyDescent="0.25">
      <c r="A39" s="56" t="s">
        <v>323</v>
      </c>
      <c r="B39" s="57">
        <v>45865473.46278698</v>
      </c>
      <c r="C39" s="57">
        <v>58168759.855132356</v>
      </c>
      <c r="D39" s="57">
        <v>50808364.298629373</v>
      </c>
      <c r="L39" s="48"/>
      <c r="M39" s="48"/>
      <c r="N39" s="48"/>
    </row>
    <row r="40" spans="1:14" ht="15" x14ac:dyDescent="0.25">
      <c r="A40" s="56" t="s">
        <v>324</v>
      </c>
      <c r="B40" s="57">
        <v>23524909.22829463</v>
      </c>
      <c r="C40" s="57"/>
      <c r="D40" s="57"/>
      <c r="L40" s="48"/>
      <c r="M40" s="48"/>
      <c r="N40" s="48"/>
    </row>
    <row r="41" spans="1:14" ht="15" x14ac:dyDescent="0.25">
      <c r="A41" s="56" t="s">
        <v>325</v>
      </c>
      <c r="B41" s="57">
        <v>706546.57891088515</v>
      </c>
      <c r="C41" s="57">
        <v>686136.56097363471</v>
      </c>
      <c r="D41" s="57">
        <v>1647290.062942219</v>
      </c>
      <c r="M41" s="60"/>
      <c r="N41" s="60"/>
    </row>
    <row r="42" spans="1:14" ht="15" x14ac:dyDescent="0.25">
      <c r="A42" s="62" t="s">
        <v>326</v>
      </c>
      <c r="B42" s="57">
        <v>642011.18108700006</v>
      </c>
      <c r="C42" s="57"/>
      <c r="D42" s="57"/>
      <c r="M42" s="60"/>
      <c r="N42" s="60"/>
    </row>
    <row r="43" spans="1:14" ht="15" x14ac:dyDescent="0.25">
      <c r="A43" s="56" t="s">
        <v>327</v>
      </c>
      <c r="B43" s="57">
        <v>4095438.778042417</v>
      </c>
      <c r="C43" s="57">
        <v>3265045.134580004</v>
      </c>
      <c r="D43" s="57">
        <v>2734866.6093899999</v>
      </c>
      <c r="L43" s="56"/>
      <c r="M43" s="57"/>
      <c r="N43" s="57"/>
    </row>
    <row r="44" spans="1:14" ht="32.25" customHeight="1" thickBot="1" x14ac:dyDescent="0.3">
      <c r="A44" s="63" t="s">
        <v>328</v>
      </c>
      <c r="B44" s="64">
        <v>82277660.604786336</v>
      </c>
      <c r="C44" s="64">
        <f>SUM(C36:C43)</f>
        <v>69406948.824761137</v>
      </c>
      <c r="D44" s="64">
        <f>SUM(D36:D43)</f>
        <v>62200310.580263264</v>
      </c>
      <c r="L44" s="56"/>
      <c r="M44" s="57"/>
      <c r="N44" s="57"/>
    </row>
    <row r="45" spans="1:14" ht="15" x14ac:dyDescent="0.25">
      <c r="L45" s="56"/>
      <c r="M45" s="57"/>
      <c r="N45" s="57"/>
    </row>
    <row r="46" spans="1:14" ht="15" x14ac:dyDescent="0.25">
      <c r="L46" s="56"/>
      <c r="M46" s="57"/>
      <c r="N46" s="57"/>
    </row>
    <row r="47" spans="1:14" ht="15" x14ac:dyDescent="0.25">
      <c r="A47" s="62" t="s">
        <v>329</v>
      </c>
      <c r="B47" s="57">
        <v>0</v>
      </c>
      <c r="C47" s="57">
        <v>353540.2969699949</v>
      </c>
      <c r="D47" s="57">
        <v>353449.33432747144</v>
      </c>
      <c r="L47" s="56"/>
      <c r="M47" s="57"/>
      <c r="N47" s="57"/>
    </row>
    <row r="48" spans="1:14" ht="15.75" customHeight="1" thickBot="1" x14ac:dyDescent="0.3">
      <c r="A48" s="63" t="s">
        <v>330</v>
      </c>
      <c r="B48" s="64">
        <v>0</v>
      </c>
      <c r="C48" s="64">
        <f>SUM(C47)</f>
        <v>353540.2969699949</v>
      </c>
      <c r="D48" s="64">
        <f>SUM(D47)</f>
        <v>353449.33432747144</v>
      </c>
      <c r="L48" s="56"/>
      <c r="M48" s="57"/>
      <c r="N48" s="57"/>
    </row>
    <row r="49" spans="1:14" ht="15" x14ac:dyDescent="0.25">
      <c r="L49" s="56"/>
      <c r="M49" s="57"/>
      <c r="N49" s="57"/>
    </row>
    <row r="50" spans="1:14" ht="15" x14ac:dyDescent="0.25">
      <c r="A50" s="56" t="s">
        <v>331</v>
      </c>
      <c r="B50" s="57">
        <v>7100261.5782812499</v>
      </c>
      <c r="C50" s="57">
        <v>6084905.8316312497</v>
      </c>
      <c r="D50" s="57">
        <v>5334295.5998234795</v>
      </c>
    </row>
    <row r="51" spans="1:14" ht="15.75" thickBot="1" x14ac:dyDescent="0.3">
      <c r="A51" s="63" t="s">
        <v>332</v>
      </c>
      <c r="B51" s="64">
        <v>7100261.5782812499</v>
      </c>
      <c r="C51" s="64">
        <f>SUM(C50)</f>
        <v>6084905.8316312497</v>
      </c>
      <c r="D51" s="64">
        <f>SUM(D50)</f>
        <v>5334295.5998234795</v>
      </c>
    </row>
    <row r="53" spans="1:14" ht="15" x14ac:dyDescent="0.25">
      <c r="A53" s="56" t="s">
        <v>333</v>
      </c>
      <c r="B53" s="57">
        <v>313079.2348415695</v>
      </c>
      <c r="C53" s="57">
        <v>289340.43391898792</v>
      </c>
      <c r="D53" s="57"/>
    </row>
    <row r="54" spans="1:14" ht="15.75" thickBot="1" x14ac:dyDescent="0.3">
      <c r="A54" s="63" t="s">
        <v>334</v>
      </c>
      <c r="B54" s="64">
        <v>313079.2348415695</v>
      </c>
      <c r="C54" s="64">
        <f>SUM(C53)</f>
        <v>289340.43391898792</v>
      </c>
      <c r="D54" s="64">
        <f>SUM(D53)</f>
        <v>0</v>
      </c>
    </row>
    <row r="56" spans="1:14" ht="15" x14ac:dyDescent="0.25">
      <c r="A56" s="56" t="s">
        <v>335</v>
      </c>
      <c r="B56" s="57"/>
      <c r="C56" s="57">
        <v>0</v>
      </c>
      <c r="D56" s="57">
        <v>-1061252.9183499999</v>
      </c>
    </row>
    <row r="57" spans="1:14" ht="15.75" thickBot="1" x14ac:dyDescent="0.3">
      <c r="A57" s="63" t="s">
        <v>336</v>
      </c>
      <c r="B57" s="64">
        <v>0</v>
      </c>
      <c r="C57" s="64">
        <f>SUM(C56)</f>
        <v>0</v>
      </c>
      <c r="D57" s="64">
        <f>SUM(D56)</f>
        <v>-1061252.9183499999</v>
      </c>
    </row>
    <row r="59" spans="1:14" ht="15.75" thickBot="1" x14ac:dyDescent="0.3">
      <c r="A59" s="65" t="s">
        <v>337</v>
      </c>
      <c r="B59" s="64">
        <v>89691001.41790916</v>
      </c>
      <c r="C59" s="64">
        <f t="shared" ref="C59" si="1">+C44+C48+C51+C54+C57</f>
        <v>76134735.387281358</v>
      </c>
      <c r="D59" s="64">
        <f>+D44+D48+D51+D54+D57</f>
        <v>66826802.596064225</v>
      </c>
    </row>
    <row r="61" spans="1:14" ht="15" x14ac:dyDescent="0.25">
      <c r="A61" s="48"/>
      <c r="B61" s="48"/>
      <c r="C61" s="48"/>
      <c r="D61" s="48"/>
    </row>
    <row r="63" spans="1:14" ht="15" x14ac:dyDescent="0.25">
      <c r="A63" s="54" t="s">
        <v>338</v>
      </c>
      <c r="B63" s="66">
        <v>0.15261145845911422</v>
      </c>
      <c r="C63" s="66">
        <f>+C23/C$59</f>
        <v>0.10859462925014875</v>
      </c>
      <c r="D63" s="66">
        <f>+D23/D$59</f>
        <v>9.6943717683742131E-2</v>
      </c>
    </row>
    <row r="64" spans="1:14" ht="15" x14ac:dyDescent="0.25">
      <c r="A64" s="54" t="s">
        <v>339</v>
      </c>
      <c r="B64" s="66">
        <v>0.17769758710557984</v>
      </c>
      <c r="C64" s="66">
        <f>+C27/C$59</f>
        <v>0.13814750007257592</v>
      </c>
      <c r="D64" s="66">
        <f>+D27/D$59</f>
        <v>0.13061284313330412</v>
      </c>
    </row>
    <row r="65" spans="1:4" ht="15" x14ac:dyDescent="0.25">
      <c r="A65" s="54" t="s">
        <v>340</v>
      </c>
      <c r="B65" s="66">
        <v>0.19137788926078575</v>
      </c>
      <c r="C65" s="66">
        <f>+C32/C$59</f>
        <v>0.14262863471190368</v>
      </c>
      <c r="D65" s="66">
        <f>+D32/D$59</f>
        <v>0.13707329737064969</v>
      </c>
    </row>
    <row r="66" spans="1:4" ht="8.25" customHeight="1" x14ac:dyDescent="0.2"/>
    <row r="67" spans="1:4" ht="15" x14ac:dyDescent="0.25">
      <c r="A67" s="54" t="s">
        <v>341</v>
      </c>
      <c r="B67" s="66">
        <v>0.1143</v>
      </c>
      <c r="C67" s="66">
        <v>0.10777190263599296</v>
      </c>
      <c r="D67" s="66"/>
    </row>
    <row r="68" spans="1:4" ht="6" customHeight="1" x14ac:dyDescent="0.2"/>
    <row r="69" spans="1:4" ht="51" customHeight="1" x14ac:dyDescent="0.2">
      <c r="A69" s="67"/>
      <c r="C69" s="67"/>
      <c r="D69" s="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opLeftCell="A28" workbookViewId="0">
      <selection activeCell="K74" sqref="K74"/>
    </sheetView>
  </sheetViews>
  <sheetFormatPr defaultColWidth="9.140625" defaultRowHeight="12.75" x14ac:dyDescent="0.2"/>
  <cols>
    <col min="1" max="1" width="59.140625" style="50" customWidth="1"/>
    <col min="2" max="4" width="15.5703125" style="50" customWidth="1"/>
    <col min="5" max="5" width="14" style="50" bestFit="1" customWidth="1"/>
    <col min="6" max="6" width="9.28515625" style="50" bestFit="1" customWidth="1"/>
    <col min="7" max="16384" width="9.140625" style="50"/>
  </cols>
  <sheetData>
    <row r="1" spans="1:6" x14ac:dyDescent="0.2">
      <c r="A1" s="50" t="s">
        <v>343</v>
      </c>
    </row>
    <row r="2" spans="1:6" ht="14.25" x14ac:dyDescent="0.2">
      <c r="A2" s="49"/>
    </row>
    <row r="3" spans="1:6" ht="15" thickBot="1" x14ac:dyDescent="0.25">
      <c r="A3" s="71" t="s">
        <v>342</v>
      </c>
      <c r="B3" s="51"/>
      <c r="C3" s="51"/>
      <c r="D3" s="51"/>
    </row>
    <row r="4" spans="1:6" ht="15" x14ac:dyDescent="0.25">
      <c r="A4" s="48"/>
      <c r="B4" s="48"/>
      <c r="C4" s="48"/>
      <c r="D4" s="48"/>
    </row>
    <row r="5" spans="1:6" ht="15" x14ac:dyDescent="0.25">
      <c r="A5" s="48"/>
      <c r="B5" s="48"/>
      <c r="C5" s="48"/>
      <c r="D5" s="48"/>
    </row>
    <row r="6" spans="1:6" x14ac:dyDescent="0.2">
      <c r="A6" s="52" t="s">
        <v>298</v>
      </c>
      <c r="B6" s="53">
        <v>42369</v>
      </c>
      <c r="C6" s="53">
        <v>42004</v>
      </c>
      <c r="D6" s="53">
        <v>41639</v>
      </c>
    </row>
    <row r="7" spans="1:6" ht="15" x14ac:dyDescent="0.25">
      <c r="A7" s="54" t="s">
        <v>299</v>
      </c>
      <c r="B7" s="55"/>
      <c r="C7" s="55"/>
      <c r="D7" s="55"/>
    </row>
    <row r="8" spans="1:6" ht="15" x14ac:dyDescent="0.25">
      <c r="A8" s="56" t="s">
        <v>300</v>
      </c>
      <c r="B8" s="57">
        <v>9652418.4210000001</v>
      </c>
      <c r="C8" s="57">
        <v>5448469.1200000001</v>
      </c>
      <c r="D8" s="57">
        <v>4448469.12</v>
      </c>
    </row>
    <row r="9" spans="1:6" ht="15" x14ac:dyDescent="0.25">
      <c r="A9" s="56" t="s">
        <v>301</v>
      </c>
      <c r="B9" s="57">
        <v>891313.89702000003</v>
      </c>
      <c r="C9" s="57">
        <v>891313.89702000003</v>
      </c>
      <c r="D9" s="57">
        <v>891313.89702000015</v>
      </c>
    </row>
    <row r="10" spans="1:6" ht="15" x14ac:dyDescent="0.25">
      <c r="A10" s="56" t="s">
        <v>10</v>
      </c>
      <c r="B10" s="57">
        <v>3686402.4702945333</v>
      </c>
      <c r="C10" s="57">
        <v>1032483</v>
      </c>
      <c r="D10" s="57">
        <v>849182.72547999688</v>
      </c>
      <c r="E10" s="69"/>
      <c r="F10" s="69"/>
    </row>
    <row r="11" spans="1:6" ht="15" x14ac:dyDescent="0.25">
      <c r="A11" s="56" t="s">
        <v>302</v>
      </c>
      <c r="B11" s="57">
        <v>13758.217825379921</v>
      </c>
      <c r="C11" s="57">
        <v>1265843</v>
      </c>
      <c r="D11" s="57">
        <v>540187.90289999999</v>
      </c>
      <c r="E11" s="69"/>
      <c r="F11" s="69">
        <f>D10-E11</f>
        <v>849182.72547999688</v>
      </c>
    </row>
    <row r="12" spans="1:6" ht="13.5" thickBot="1" x14ac:dyDescent="0.25">
      <c r="A12" s="58" t="s">
        <v>303</v>
      </c>
      <c r="B12" s="59">
        <f>SUM(B8:B11)</f>
        <v>14243893.006139914</v>
      </c>
      <c r="C12" s="59">
        <f>SUM(C8:C11)</f>
        <v>8638109.0170200001</v>
      </c>
      <c r="D12" s="59">
        <f>SUM(D8:D11)</f>
        <v>6729153.645399997</v>
      </c>
      <c r="E12" s="69"/>
      <c r="F12" s="69">
        <f>E12-E11</f>
        <v>0</v>
      </c>
    </row>
    <row r="13" spans="1:6" ht="15" x14ac:dyDescent="0.25">
      <c r="A13" s="56"/>
      <c r="B13" s="57"/>
      <c r="C13" s="57"/>
      <c r="D13" s="57"/>
    </row>
    <row r="14" spans="1:6" ht="15" x14ac:dyDescent="0.25">
      <c r="A14" s="54" t="s">
        <v>304</v>
      </c>
      <c r="B14" s="57"/>
      <c r="C14" s="57"/>
      <c r="D14" s="57"/>
    </row>
    <row r="15" spans="1:6" ht="15" x14ac:dyDescent="0.25">
      <c r="A15" s="56" t="s">
        <v>305</v>
      </c>
      <c r="B15" s="57">
        <v>0</v>
      </c>
      <c r="C15" s="57"/>
      <c r="D15" s="57"/>
    </row>
    <row r="16" spans="1:6" ht="15" x14ac:dyDescent="0.25">
      <c r="A16" s="56" t="s">
        <v>306</v>
      </c>
      <c r="B16" s="57">
        <v>0</v>
      </c>
      <c r="C16" s="57"/>
      <c r="D16" s="57"/>
    </row>
    <row r="17" spans="1:14" ht="15" x14ac:dyDescent="0.25">
      <c r="A17" s="56" t="s">
        <v>307</v>
      </c>
      <c r="B17" s="57">
        <v>-201164.65428745668</v>
      </c>
      <c r="C17" s="57"/>
      <c r="D17" s="57"/>
    </row>
    <row r="18" spans="1:14" ht="15" x14ac:dyDescent="0.25">
      <c r="A18" s="56" t="s">
        <v>308</v>
      </c>
      <c r="B18" s="57">
        <v>-369104.58095000003</v>
      </c>
      <c r="C18" s="57">
        <v>-123415.35982</v>
      </c>
      <c r="D18" s="57">
        <v>-113934.37745999999</v>
      </c>
      <c r="E18" s="68"/>
    </row>
    <row r="19" spans="1:14" ht="15" x14ac:dyDescent="0.25">
      <c r="A19" s="56" t="s">
        <v>309</v>
      </c>
      <c r="B19" s="57">
        <v>-243131.66086999993</v>
      </c>
      <c r="C19" s="57">
        <v>-232022.65546000001</v>
      </c>
      <c r="D19" s="57">
        <v>-372334.43900000001</v>
      </c>
      <c r="E19" s="68"/>
      <c r="F19" s="50">
        <v>-490794.25446000003</v>
      </c>
    </row>
    <row r="20" spans="1:14" ht="15" x14ac:dyDescent="0.25">
      <c r="A20" s="56" t="s">
        <v>310</v>
      </c>
      <c r="B20" s="57">
        <v>-116142.00618000001</v>
      </c>
      <c r="C20" s="57">
        <v>-75845.56590999999</v>
      </c>
      <c r="D20" s="57">
        <v>-4525.4380000000001</v>
      </c>
      <c r="E20" s="68"/>
    </row>
    <row r="21" spans="1:14" ht="15" x14ac:dyDescent="0.25">
      <c r="A21" s="56" t="s">
        <v>311</v>
      </c>
      <c r="B21" s="57">
        <v>0</v>
      </c>
      <c r="C21" s="57">
        <v>0</v>
      </c>
      <c r="D21" s="57"/>
      <c r="E21" s="68"/>
    </row>
    <row r="22" spans="1:14" ht="13.5" thickBot="1" x14ac:dyDescent="0.25">
      <c r="A22" s="58" t="s">
        <v>312</v>
      </c>
      <c r="B22" s="59">
        <f>SUM(B12:B21)</f>
        <v>13314350.103852456</v>
      </c>
      <c r="C22" s="59">
        <f>SUM(C12:C21)</f>
        <v>8206825.4358299989</v>
      </c>
      <c r="D22" s="59">
        <f>SUM(D12:D21)</f>
        <v>6238359.3909399966</v>
      </c>
    </row>
    <row r="23" spans="1:14" ht="15" x14ac:dyDescent="0.25">
      <c r="A23" s="54"/>
      <c r="B23" s="57"/>
      <c r="C23" s="57"/>
      <c r="D23" s="57"/>
    </row>
    <row r="24" spans="1:14" ht="15" x14ac:dyDescent="0.25">
      <c r="A24" s="54" t="s">
        <v>313</v>
      </c>
      <c r="B24" s="57"/>
      <c r="C24" s="57"/>
      <c r="D24" s="57"/>
    </row>
    <row r="25" spans="1:14" ht="15" x14ac:dyDescent="0.25">
      <c r="A25" s="56" t="s">
        <v>314</v>
      </c>
      <c r="B25" s="57">
        <v>2250000</v>
      </c>
      <c r="C25" s="57">
        <v>2250000</v>
      </c>
      <c r="D25" s="57">
        <v>2250000</v>
      </c>
    </row>
    <row r="26" spans="1:14" ht="13.5" thickBot="1" x14ac:dyDescent="0.25">
      <c r="A26" s="58" t="s">
        <v>315</v>
      </c>
      <c r="B26" s="59">
        <f>SUM(B22:B25)</f>
        <v>15564350.103852456</v>
      </c>
      <c r="C26" s="59">
        <f>SUM(C22:C25)</f>
        <v>10456825.435829999</v>
      </c>
      <c r="D26" s="59">
        <f>SUM(D22:D25)</f>
        <v>8488359.3909399956</v>
      </c>
    </row>
    <row r="27" spans="1:14" ht="15" x14ac:dyDescent="0.25">
      <c r="A27" s="54"/>
      <c r="B27" s="57"/>
      <c r="C27" s="57"/>
      <c r="D27" s="57"/>
    </row>
    <row r="28" spans="1:14" ht="15" x14ac:dyDescent="0.25">
      <c r="A28" s="54" t="s">
        <v>316</v>
      </c>
      <c r="B28" s="57"/>
      <c r="C28" s="57"/>
      <c r="D28" s="57"/>
    </row>
    <row r="29" spans="1:14" ht="15" x14ac:dyDescent="0.25">
      <c r="A29" s="56" t="s">
        <v>317</v>
      </c>
      <c r="B29" s="57">
        <v>1471000</v>
      </c>
      <c r="C29" s="57">
        <v>575170</v>
      </c>
      <c r="D29" s="57">
        <v>575183</v>
      </c>
    </row>
    <row r="30" spans="1:14" ht="15" x14ac:dyDescent="0.25">
      <c r="A30" s="56" t="s">
        <v>318</v>
      </c>
      <c r="B30" s="57">
        <v>-244000</v>
      </c>
      <c r="C30" s="57">
        <v>-234000</v>
      </c>
      <c r="D30" s="57">
        <v>-140000</v>
      </c>
    </row>
    <row r="31" spans="1:14" ht="13.5" thickBot="1" x14ac:dyDescent="0.25">
      <c r="A31" s="58" t="s">
        <v>316</v>
      </c>
      <c r="B31" s="59">
        <f>SUM(B26:B30)</f>
        <v>16791350.103852458</v>
      </c>
      <c r="C31" s="59">
        <f>SUM(C26:C30)</f>
        <v>10797995.435829999</v>
      </c>
      <c r="D31" s="59">
        <f>SUM(D26:D30)</f>
        <v>8923542.3909399956</v>
      </c>
    </row>
    <row r="32" spans="1:14" ht="15" x14ac:dyDescent="0.25">
      <c r="A32" s="54"/>
      <c r="B32" s="57"/>
      <c r="C32" s="57"/>
      <c r="D32" s="57"/>
      <c r="L32" s="54"/>
      <c r="M32" s="60"/>
      <c r="N32" s="60"/>
    </row>
    <row r="33" spans="1:14" ht="15" x14ac:dyDescent="0.25">
      <c r="A33" s="61"/>
      <c r="B33" s="55"/>
      <c r="C33" s="55"/>
      <c r="D33" s="55"/>
      <c r="L33" s="56"/>
      <c r="M33" s="57"/>
      <c r="N33" s="57"/>
    </row>
    <row r="34" spans="1:14" ht="15" x14ac:dyDescent="0.25">
      <c r="A34" s="54" t="s">
        <v>319</v>
      </c>
      <c r="L34" s="56"/>
      <c r="M34" s="57"/>
      <c r="N34" s="57"/>
    </row>
    <row r="35" spans="1:14" ht="15" x14ac:dyDescent="0.25">
      <c r="A35" s="56" t="s">
        <v>320</v>
      </c>
      <c r="B35" s="57">
        <v>63971.760767999993</v>
      </c>
      <c r="C35" s="57">
        <v>70166.721124303003</v>
      </c>
      <c r="D35" s="57">
        <v>60939.428497780485</v>
      </c>
      <c r="L35" s="48"/>
      <c r="M35" s="48"/>
      <c r="N35" s="48"/>
    </row>
    <row r="36" spans="1:14" ht="15" x14ac:dyDescent="0.25">
      <c r="A36" s="56" t="s">
        <v>321</v>
      </c>
      <c r="B36" s="57">
        <v>217101.12803833419</v>
      </c>
      <c r="C36" s="57">
        <v>1872855.5687116447</v>
      </c>
      <c r="D36" s="57">
        <v>3615032.503507819</v>
      </c>
      <c r="L36" s="54"/>
      <c r="M36" s="60"/>
      <c r="N36" s="60"/>
    </row>
    <row r="37" spans="1:14" ht="15" x14ac:dyDescent="0.25">
      <c r="A37" s="56" t="s">
        <v>322</v>
      </c>
      <c r="B37" s="57">
        <v>13695423.238192922</v>
      </c>
      <c r="C37" s="57">
        <v>11434286.605898853</v>
      </c>
      <c r="D37" s="57">
        <v>4440662.9128030818</v>
      </c>
      <c r="L37" s="56"/>
      <c r="M37" s="57"/>
      <c r="N37" s="57"/>
    </row>
    <row r="38" spans="1:14" ht="15" x14ac:dyDescent="0.25">
      <c r="A38" s="56" t="s">
        <v>323</v>
      </c>
      <c r="B38" s="57">
        <v>41675658.539403588</v>
      </c>
      <c r="C38" s="57">
        <v>48735876.42586223</v>
      </c>
      <c r="D38" s="57">
        <v>43617683.689041354</v>
      </c>
      <c r="L38" s="48"/>
      <c r="M38" s="48"/>
      <c r="N38" s="48"/>
    </row>
    <row r="39" spans="1:14" ht="15" x14ac:dyDescent="0.25">
      <c r="A39" s="56" t="s">
        <v>324</v>
      </c>
      <c r="B39" s="57">
        <v>17797860.305311128</v>
      </c>
      <c r="C39" s="57"/>
      <c r="D39" s="57"/>
      <c r="L39" s="48"/>
      <c r="M39" s="48"/>
      <c r="N39" s="48"/>
    </row>
    <row r="40" spans="1:14" ht="15" x14ac:dyDescent="0.25">
      <c r="A40" s="56" t="s">
        <v>325</v>
      </c>
      <c r="B40" s="57">
        <v>673301.28306131205</v>
      </c>
      <c r="C40" s="57">
        <v>624857.86342919781</v>
      </c>
      <c r="D40" s="57">
        <v>1512059.827067194</v>
      </c>
      <c r="M40" s="60"/>
      <c r="N40" s="60"/>
    </row>
    <row r="41" spans="1:14" ht="15" x14ac:dyDescent="0.25">
      <c r="A41" s="62" t="s">
        <v>326</v>
      </c>
      <c r="B41" s="57">
        <v>642011.18108700006</v>
      </c>
      <c r="C41" s="57"/>
      <c r="D41" s="57"/>
      <c r="M41" s="60"/>
      <c r="N41" s="60"/>
    </row>
    <row r="42" spans="1:14" ht="15" x14ac:dyDescent="0.25">
      <c r="A42" s="56" t="s">
        <v>327</v>
      </c>
      <c r="B42" s="57">
        <v>8553312.5164922811</v>
      </c>
      <c r="C42" s="57">
        <v>2748641.0063300007</v>
      </c>
      <c r="D42" s="57">
        <v>1281060.2071600002</v>
      </c>
      <c r="L42" s="56"/>
      <c r="M42" s="57"/>
      <c r="N42" s="57"/>
    </row>
    <row r="43" spans="1:14" ht="32.25" customHeight="1" thickBot="1" x14ac:dyDescent="0.3">
      <c r="A43" s="63" t="s">
        <v>328</v>
      </c>
      <c r="B43" s="64">
        <f>SUM(B35:B42)</f>
        <v>83318639.952354565</v>
      </c>
      <c r="C43" s="64">
        <f>SUM(C35:C42)</f>
        <v>65486684.191356227</v>
      </c>
      <c r="D43" s="64">
        <f>SUM(D35:D42)</f>
        <v>54527438.568077236</v>
      </c>
      <c r="L43" s="56"/>
      <c r="M43" s="57"/>
      <c r="N43" s="57"/>
    </row>
    <row r="44" spans="1:14" ht="15" x14ac:dyDescent="0.25">
      <c r="L44" s="56"/>
      <c r="M44" s="57"/>
      <c r="N44" s="57"/>
    </row>
    <row r="45" spans="1:14" ht="15" x14ac:dyDescent="0.25">
      <c r="L45" s="56"/>
      <c r="M45" s="57"/>
      <c r="N45" s="57"/>
    </row>
    <row r="46" spans="1:14" ht="15" x14ac:dyDescent="0.25">
      <c r="A46" s="62" t="s">
        <v>329</v>
      </c>
      <c r="B46" s="57">
        <v>0</v>
      </c>
      <c r="C46" s="57">
        <v>0</v>
      </c>
      <c r="D46" s="57">
        <v>148893.67449253006</v>
      </c>
      <c r="L46" s="56"/>
      <c r="M46" s="57"/>
      <c r="N46" s="57"/>
    </row>
    <row r="47" spans="1:14" ht="15.75" customHeight="1" thickBot="1" x14ac:dyDescent="0.3">
      <c r="A47" s="63" t="s">
        <v>330</v>
      </c>
      <c r="B47" s="64">
        <f>SUM(B46)</f>
        <v>0</v>
      </c>
      <c r="C47" s="64">
        <f>SUM(C46)</f>
        <v>0</v>
      </c>
      <c r="D47" s="64">
        <f>SUM(D46)</f>
        <v>148893.67449253006</v>
      </c>
      <c r="L47" s="56"/>
      <c r="M47" s="57"/>
      <c r="N47" s="57"/>
    </row>
    <row r="48" spans="1:14" ht="15" x14ac:dyDescent="0.25">
      <c r="L48" s="56"/>
      <c r="M48" s="57"/>
      <c r="N48" s="57"/>
    </row>
    <row r="49" spans="1:5" ht="15" x14ac:dyDescent="0.25">
      <c r="A49" s="56" t="s">
        <v>331</v>
      </c>
      <c r="B49" s="57">
        <v>5810539.5018750019</v>
      </c>
      <c r="C49" s="57">
        <v>5010802.6731375018</v>
      </c>
      <c r="D49" s="57">
        <v>4189380.2642249991</v>
      </c>
    </row>
    <row r="50" spans="1:5" ht="15.75" thickBot="1" x14ac:dyDescent="0.3">
      <c r="A50" s="63" t="s">
        <v>332</v>
      </c>
      <c r="B50" s="64">
        <f>SUM(B49)</f>
        <v>5810539.5018750019</v>
      </c>
      <c r="C50" s="64">
        <f>SUM(C49)</f>
        <v>5010802.6731375018</v>
      </c>
      <c r="D50" s="64">
        <f>SUM(D49)</f>
        <v>4189380.2642249991</v>
      </c>
    </row>
    <row r="52" spans="1:5" ht="15" x14ac:dyDescent="0.25">
      <c r="A52" s="56" t="s">
        <v>333</v>
      </c>
      <c r="B52" s="57">
        <v>161304.78013929987</v>
      </c>
      <c r="C52" s="57">
        <v>289340.43391898792</v>
      </c>
      <c r="D52" s="57"/>
    </row>
    <row r="53" spans="1:5" ht="15.75" thickBot="1" x14ac:dyDescent="0.3">
      <c r="A53" s="63" t="s">
        <v>334</v>
      </c>
      <c r="B53" s="64">
        <f>SUM(B52)</f>
        <v>161304.78013929987</v>
      </c>
      <c r="C53" s="64">
        <f>SUM(C52)</f>
        <v>289340.43391898792</v>
      </c>
      <c r="D53" s="64">
        <f>SUM(D52)</f>
        <v>0</v>
      </c>
    </row>
    <row r="55" spans="1:5" ht="15" x14ac:dyDescent="0.25">
      <c r="A55" s="56" t="s">
        <v>335</v>
      </c>
      <c r="B55" s="57"/>
      <c r="C55" s="57">
        <v>0</v>
      </c>
      <c r="D55" s="57">
        <v>-787172.04813000001</v>
      </c>
    </row>
    <row r="56" spans="1:5" ht="15.75" thickBot="1" x14ac:dyDescent="0.3">
      <c r="A56" s="63" t="s">
        <v>336</v>
      </c>
      <c r="B56" s="64">
        <v>0</v>
      </c>
      <c r="C56" s="64">
        <v>0</v>
      </c>
      <c r="D56" s="64">
        <f>D55</f>
        <v>-787172.04813000001</v>
      </c>
    </row>
    <row r="58" spans="1:5" ht="15.75" thickBot="1" x14ac:dyDescent="0.3">
      <c r="A58" s="65" t="s">
        <v>337</v>
      </c>
      <c r="B58" s="64">
        <f>+B43+B47+B50+B53+B56</f>
        <v>89290484.234368861</v>
      </c>
      <c r="C58" s="64">
        <f>+C43+C47+C50+C53+C56</f>
        <v>70786827.29841271</v>
      </c>
      <c r="D58" s="64">
        <f>+D43+D47+D50+D53+D56</f>
        <v>58078540.458664767</v>
      </c>
    </row>
    <row r="60" spans="1:5" ht="15" x14ac:dyDescent="0.25">
      <c r="A60" s="48"/>
      <c r="B60" s="48"/>
      <c r="C60" s="48"/>
      <c r="D60" s="48"/>
    </row>
    <row r="61" spans="1:5" x14ac:dyDescent="0.2">
      <c r="E61" s="70"/>
    </row>
    <row r="62" spans="1:5" ht="15" x14ac:dyDescent="0.25">
      <c r="A62" s="54" t="s">
        <v>338</v>
      </c>
      <c r="B62" s="66">
        <f>+B22/B$58</f>
        <v>0.14911275504907187</v>
      </c>
      <c r="C62" s="66">
        <f>+C22/C$58</f>
        <v>0.11593718420565552</v>
      </c>
      <c r="D62" s="66">
        <f>+D22/D$58</f>
        <v>0.10741246838632104</v>
      </c>
      <c r="E62" s="70"/>
    </row>
    <row r="63" spans="1:5" ht="15" x14ac:dyDescent="0.25">
      <c r="A63" s="54" t="s">
        <v>339</v>
      </c>
      <c r="B63" s="66">
        <f>+B26/B$58</f>
        <v>0.17431140885068211</v>
      </c>
      <c r="C63" s="66">
        <f>+C26/C$58</f>
        <v>0.14772275909114629</v>
      </c>
      <c r="D63" s="66">
        <f>+D26/D$58</f>
        <v>0.14615311135412001</v>
      </c>
      <c r="E63" s="70"/>
    </row>
    <row r="64" spans="1:5" ht="15" x14ac:dyDescent="0.25">
      <c r="A64" s="54" t="s">
        <v>340</v>
      </c>
      <c r="B64" s="66">
        <f>+B31/B$58</f>
        <v>0.18805307472382693</v>
      </c>
      <c r="C64" s="66">
        <f>+C31/C$58</f>
        <v>0.1525424411283387</v>
      </c>
      <c r="D64" s="66">
        <f>+D31/D$58</f>
        <v>0.1536461199001892</v>
      </c>
      <c r="E64" s="70"/>
    </row>
    <row r="65" spans="1:5" ht="8.25" customHeight="1" x14ac:dyDescent="0.2">
      <c r="E65" s="70"/>
    </row>
    <row r="66" spans="1:5" ht="15" x14ac:dyDescent="0.25">
      <c r="A66" s="54" t="s">
        <v>341</v>
      </c>
      <c r="B66" s="66">
        <v>0.1212</v>
      </c>
      <c r="C66" s="66">
        <v>0.1202372437587241</v>
      </c>
      <c r="D66" s="66"/>
    </row>
    <row r="67" spans="1:5" ht="6" customHeight="1" x14ac:dyDescent="0.2"/>
    <row r="68" spans="1:5" ht="51" customHeight="1" x14ac:dyDescent="0.2">
      <c r="A68" s="67"/>
      <c r="B68" s="67"/>
      <c r="C68" s="67"/>
      <c r="D68" s="6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22" workbookViewId="0">
      <selection activeCell="K12" sqref="K12"/>
    </sheetView>
  </sheetViews>
  <sheetFormatPr defaultRowHeight="15" x14ac:dyDescent="0.25"/>
  <cols>
    <col min="1" max="1" width="5.42578125" style="32" customWidth="1"/>
    <col min="2" max="2" width="83.7109375" style="33" customWidth="1"/>
    <col min="3" max="3" width="30.28515625" customWidth="1"/>
    <col min="4" max="4" width="30.28515625" style="32" customWidth="1"/>
    <col min="5" max="5" width="0.5703125" customWidth="1"/>
    <col min="6" max="6" width="30.28515625" customWidth="1"/>
  </cols>
  <sheetData>
    <row r="1" spans="1:6" ht="15" customHeight="1" x14ac:dyDescent="0.25">
      <c r="A1" s="79" t="s">
        <v>344</v>
      </c>
      <c r="B1" s="80"/>
      <c r="C1" s="1"/>
      <c r="D1" s="1"/>
      <c r="E1" s="81"/>
      <c r="F1" s="82"/>
    </row>
    <row r="2" spans="1:6" x14ac:dyDescent="0.25">
      <c r="A2" s="83"/>
      <c r="B2" s="84"/>
      <c r="C2" s="2" t="s">
        <v>0</v>
      </c>
      <c r="D2" s="2" t="s">
        <v>1</v>
      </c>
      <c r="E2" s="85" t="s">
        <v>2</v>
      </c>
      <c r="F2" s="86"/>
    </row>
    <row r="3" spans="1:6" ht="25.5" x14ac:dyDescent="0.25">
      <c r="A3" s="83"/>
      <c r="B3" s="84"/>
      <c r="C3" s="2" t="s">
        <v>3</v>
      </c>
      <c r="D3" s="2" t="s">
        <v>4</v>
      </c>
      <c r="E3" s="85" t="s">
        <v>5</v>
      </c>
      <c r="F3" s="86"/>
    </row>
    <row r="4" spans="1:6" ht="15.75" thickBot="1" x14ac:dyDescent="0.3">
      <c r="A4" s="73" t="s">
        <v>6</v>
      </c>
      <c r="B4" s="74"/>
      <c r="C4" s="3"/>
      <c r="D4" s="4"/>
      <c r="E4" s="75"/>
      <c r="F4" s="76"/>
    </row>
    <row r="5" spans="1:6" ht="15.75" thickBot="1" x14ac:dyDescent="0.3">
      <c r="A5" s="5">
        <v>1</v>
      </c>
      <c r="B5" s="6" t="s">
        <v>7</v>
      </c>
      <c r="C5" s="7">
        <f>[1]Skjema!C5</f>
        <v>10543732.318020001</v>
      </c>
      <c r="D5" s="8" t="s">
        <v>8</v>
      </c>
      <c r="E5" s="77">
        <f>C5</f>
        <v>10543732.318020001</v>
      </c>
      <c r="F5" s="78"/>
    </row>
    <row r="6" spans="1:6" ht="15.75" thickBot="1" x14ac:dyDescent="0.3">
      <c r="A6" s="5"/>
      <c r="B6" s="6" t="s">
        <v>9</v>
      </c>
      <c r="C6" s="9">
        <f>C5</f>
        <v>10543732.318020001</v>
      </c>
      <c r="D6" s="8"/>
      <c r="E6" s="77">
        <f t="shared" ref="E6:E8" si="0">C6</f>
        <v>10543732.318020001</v>
      </c>
      <c r="F6" s="78"/>
    </row>
    <row r="7" spans="1:6" ht="15.75" thickBot="1" x14ac:dyDescent="0.3">
      <c r="A7" s="5">
        <v>2</v>
      </c>
      <c r="B7" s="6" t="s">
        <v>10</v>
      </c>
      <c r="C7" s="7">
        <f>[1]Skjema!C7</f>
        <v>3102870.6658600019</v>
      </c>
      <c r="D7" s="8" t="s">
        <v>11</v>
      </c>
      <c r="E7" s="77">
        <f t="shared" si="0"/>
        <v>3102870.6658600019</v>
      </c>
      <c r="F7" s="78"/>
    </row>
    <row r="8" spans="1:6" ht="15.75" thickBot="1" x14ac:dyDescent="0.3">
      <c r="A8" s="5">
        <v>3</v>
      </c>
      <c r="B8" s="6" t="s">
        <v>12</v>
      </c>
      <c r="C8" s="7">
        <f>[1]Skjema!C8</f>
        <v>97545.784200139649</v>
      </c>
      <c r="D8" s="8" t="s">
        <v>13</v>
      </c>
      <c r="E8" s="77">
        <f t="shared" si="0"/>
        <v>97545.784200139649</v>
      </c>
      <c r="F8" s="78"/>
    </row>
    <row r="9" spans="1:6" ht="15.75" thickBot="1" x14ac:dyDescent="0.3">
      <c r="A9" s="5" t="s">
        <v>14</v>
      </c>
      <c r="B9" s="6" t="s">
        <v>15</v>
      </c>
      <c r="C9" s="10"/>
      <c r="D9" s="11" t="s">
        <v>16</v>
      </c>
      <c r="E9" s="90"/>
      <c r="F9" s="91"/>
    </row>
    <row r="10" spans="1:6" ht="26.25" thickBot="1" x14ac:dyDescent="0.3">
      <c r="A10" s="5">
        <v>4</v>
      </c>
      <c r="B10" s="6" t="s">
        <v>17</v>
      </c>
      <c r="C10" s="10"/>
      <c r="D10" s="11"/>
      <c r="E10" s="90"/>
      <c r="F10" s="91"/>
    </row>
    <row r="11" spans="1:6" ht="15.75" thickBot="1" x14ac:dyDescent="0.3">
      <c r="A11" s="5"/>
      <c r="B11" s="6" t="s">
        <v>18</v>
      </c>
      <c r="C11" s="6"/>
      <c r="D11" s="8"/>
      <c r="E11" s="77">
        <f t="shared" ref="E11:E14" si="1">C11</f>
        <v>0</v>
      </c>
      <c r="F11" s="78"/>
    </row>
    <row r="12" spans="1:6" ht="15.75" thickBot="1" x14ac:dyDescent="0.3">
      <c r="A12" s="5">
        <v>5</v>
      </c>
      <c r="B12" s="6" t="s">
        <v>19</v>
      </c>
      <c r="C12" s="7">
        <f>[1]Skjema!C12</f>
        <v>0</v>
      </c>
      <c r="D12" s="8">
        <v>84</v>
      </c>
      <c r="E12" s="77">
        <f t="shared" si="1"/>
        <v>0</v>
      </c>
      <c r="F12" s="78"/>
    </row>
    <row r="13" spans="1:6" ht="15.75" thickBot="1" x14ac:dyDescent="0.3">
      <c r="A13" s="5" t="s">
        <v>20</v>
      </c>
      <c r="B13" s="6" t="s">
        <v>21</v>
      </c>
      <c r="C13" s="7">
        <f>[1]Skjema!C13</f>
        <v>1507228.6401000002</v>
      </c>
      <c r="D13" s="8" t="s">
        <v>22</v>
      </c>
      <c r="E13" s="77">
        <f t="shared" si="1"/>
        <v>1507228.6401000002</v>
      </c>
      <c r="F13" s="78"/>
    </row>
    <row r="14" spans="1:6" ht="15.75" thickBot="1" x14ac:dyDescent="0.3">
      <c r="A14" s="5">
        <v>6</v>
      </c>
      <c r="B14" s="12" t="s">
        <v>23</v>
      </c>
      <c r="C14" s="9">
        <f>SUM(C5:C13)-C6</f>
        <v>15251377.40818014</v>
      </c>
      <c r="D14" s="13" t="s">
        <v>24</v>
      </c>
      <c r="E14" s="77">
        <f t="shared" si="1"/>
        <v>15251377.40818014</v>
      </c>
      <c r="F14" s="78"/>
    </row>
    <row r="15" spans="1:6" ht="15.75" customHeight="1" thickBot="1" x14ac:dyDescent="0.3">
      <c r="A15" s="87" t="s">
        <v>25</v>
      </c>
      <c r="B15" s="88"/>
      <c r="C15" s="88"/>
      <c r="D15" s="88"/>
      <c r="E15" s="88"/>
      <c r="F15" s="89"/>
    </row>
    <row r="16" spans="1:6" ht="15.75" thickBot="1" x14ac:dyDescent="0.3">
      <c r="A16" s="5">
        <v>7</v>
      </c>
      <c r="B16" s="6" t="s">
        <v>26</v>
      </c>
      <c r="C16" s="7">
        <f>[1]Skjema!C16</f>
        <v>0</v>
      </c>
      <c r="D16" s="8" t="s">
        <v>27</v>
      </c>
      <c r="E16" s="77">
        <f t="shared" ref="E16:E17" si="2">C16</f>
        <v>0</v>
      </c>
      <c r="F16" s="78"/>
    </row>
    <row r="17" spans="1:6" ht="15.75" thickBot="1" x14ac:dyDescent="0.3">
      <c r="A17" s="5">
        <v>8</v>
      </c>
      <c r="B17" s="6" t="s">
        <v>28</v>
      </c>
      <c r="C17" s="7">
        <f>[1]Skjema!C17</f>
        <v>-1020121.6075200002</v>
      </c>
      <c r="D17" s="8" t="s">
        <v>29</v>
      </c>
      <c r="E17" s="77">
        <f t="shared" si="2"/>
        <v>-1020121.6075200002</v>
      </c>
      <c r="F17" s="78"/>
    </row>
    <row r="18" spans="1:6" ht="15.75" thickBot="1" x14ac:dyDescent="0.3">
      <c r="A18" s="5">
        <v>9</v>
      </c>
      <c r="B18" s="6" t="s">
        <v>30</v>
      </c>
      <c r="C18" s="10"/>
      <c r="D18" s="11"/>
      <c r="E18" s="90"/>
      <c r="F18" s="91"/>
    </row>
    <row r="19" spans="1:6" ht="39" thickBot="1" x14ac:dyDescent="0.3">
      <c r="A19" s="5">
        <v>10</v>
      </c>
      <c r="B19" s="6" t="s">
        <v>31</v>
      </c>
      <c r="C19" s="7">
        <f>[1]Skjema!C19</f>
        <v>-235512.38003480138</v>
      </c>
      <c r="D19" s="8" t="s">
        <v>32</v>
      </c>
      <c r="E19" s="77">
        <f t="shared" ref="E19:E28" si="3">C19</f>
        <v>-235512.38003480138</v>
      </c>
      <c r="F19" s="78"/>
    </row>
    <row r="20" spans="1:6" ht="15.75" thickBot="1" x14ac:dyDescent="0.3">
      <c r="A20" s="5">
        <v>11</v>
      </c>
      <c r="B20" s="6" t="s">
        <v>33</v>
      </c>
      <c r="C20" s="7">
        <f>[1]Skjema!C20</f>
        <v>-3510.4814194903993</v>
      </c>
      <c r="D20" s="8" t="s">
        <v>34</v>
      </c>
      <c r="E20" s="77">
        <f t="shared" si="3"/>
        <v>-3510.4814194903993</v>
      </c>
      <c r="F20" s="78"/>
    </row>
    <row r="21" spans="1:6" ht="15.75" thickBot="1" x14ac:dyDescent="0.3">
      <c r="A21" s="5">
        <v>12</v>
      </c>
      <c r="B21" s="6" t="s">
        <v>35</v>
      </c>
      <c r="C21" s="7">
        <f>[1]Skjema!C21</f>
        <v>-304358.43606930133</v>
      </c>
      <c r="D21" s="8" t="s">
        <v>36</v>
      </c>
      <c r="E21" s="77">
        <f t="shared" si="3"/>
        <v>-304358.43606930133</v>
      </c>
      <c r="F21" s="78"/>
    </row>
    <row r="22" spans="1:6" ht="15.75" thickBot="1" x14ac:dyDescent="0.3">
      <c r="A22" s="5">
        <v>13</v>
      </c>
      <c r="B22" s="6" t="s">
        <v>37</v>
      </c>
      <c r="C22" s="7">
        <f>[1]Skjema!C22</f>
        <v>0</v>
      </c>
      <c r="D22" s="8" t="s">
        <v>38</v>
      </c>
      <c r="E22" s="77">
        <f t="shared" si="3"/>
        <v>0</v>
      </c>
      <c r="F22" s="78"/>
    </row>
    <row r="23" spans="1:6" ht="15.75" thickBot="1" x14ac:dyDescent="0.3">
      <c r="A23" s="5">
        <v>14</v>
      </c>
      <c r="B23" s="6" t="s">
        <v>39</v>
      </c>
      <c r="C23" s="7">
        <f>[1]Skjema!C23</f>
        <v>0</v>
      </c>
      <c r="D23" s="8" t="s">
        <v>40</v>
      </c>
      <c r="E23" s="77">
        <f t="shared" si="3"/>
        <v>0</v>
      </c>
      <c r="F23" s="78"/>
    </row>
    <row r="24" spans="1:6" ht="15.75" thickBot="1" x14ac:dyDescent="0.3">
      <c r="A24" s="5">
        <v>15</v>
      </c>
      <c r="B24" s="6" t="s">
        <v>41</v>
      </c>
      <c r="C24" s="7">
        <f>[1]Skjema!C24</f>
        <v>0</v>
      </c>
      <c r="D24" s="8" t="s">
        <v>42</v>
      </c>
      <c r="E24" s="77">
        <f t="shared" si="3"/>
        <v>0</v>
      </c>
      <c r="F24" s="78"/>
    </row>
    <row r="25" spans="1:6" ht="15.75" thickBot="1" x14ac:dyDescent="0.3">
      <c r="A25" s="5">
        <v>16</v>
      </c>
      <c r="B25" s="6" t="s">
        <v>43</v>
      </c>
      <c r="C25" s="7">
        <f>[1]Skjema!C25</f>
        <v>0</v>
      </c>
      <c r="D25" s="8" t="s">
        <v>44</v>
      </c>
      <c r="E25" s="77">
        <f t="shared" si="3"/>
        <v>0</v>
      </c>
      <c r="F25" s="78"/>
    </row>
    <row r="26" spans="1:6" ht="39" thickBot="1" x14ac:dyDescent="0.3">
      <c r="A26" s="5">
        <v>17</v>
      </c>
      <c r="B26" s="6" t="s">
        <v>45</v>
      </c>
      <c r="C26" s="7">
        <f>[1]Skjema!C26</f>
        <v>0</v>
      </c>
      <c r="D26" s="8" t="s">
        <v>46</v>
      </c>
      <c r="E26" s="77">
        <f t="shared" si="3"/>
        <v>0</v>
      </c>
      <c r="F26" s="78"/>
    </row>
    <row r="27" spans="1:6" ht="39" thickBot="1" x14ac:dyDescent="0.3">
      <c r="A27" s="5">
        <v>18</v>
      </c>
      <c r="B27" s="6" t="s">
        <v>47</v>
      </c>
      <c r="C27" s="7">
        <f>[1]Skjema!C27</f>
        <v>0</v>
      </c>
      <c r="D27" s="8" t="s">
        <v>48</v>
      </c>
      <c r="E27" s="77">
        <f t="shared" si="3"/>
        <v>0</v>
      </c>
      <c r="F27" s="78"/>
    </row>
    <row r="28" spans="1:6" ht="39" thickBot="1" x14ac:dyDescent="0.3">
      <c r="A28" s="5">
        <v>19</v>
      </c>
      <c r="B28" s="6" t="s">
        <v>49</v>
      </c>
      <c r="C28" s="7">
        <f>[1]Skjema!C28</f>
        <v>0</v>
      </c>
      <c r="D28" s="8" t="s">
        <v>50</v>
      </c>
      <c r="E28" s="77">
        <f t="shared" si="3"/>
        <v>0</v>
      </c>
      <c r="F28" s="78"/>
    </row>
    <row r="29" spans="1:6" ht="15.75" thickBot="1" x14ac:dyDescent="0.3">
      <c r="A29" s="5">
        <v>20</v>
      </c>
      <c r="B29" s="6" t="s">
        <v>30</v>
      </c>
      <c r="C29" s="10"/>
      <c r="D29" s="11"/>
      <c r="E29" s="90"/>
      <c r="F29" s="91"/>
    </row>
    <row r="30" spans="1:6" ht="26.25" thickBot="1" x14ac:dyDescent="0.3">
      <c r="A30" s="5" t="s">
        <v>51</v>
      </c>
      <c r="B30" s="6" t="s">
        <v>52</v>
      </c>
      <c r="C30" s="7">
        <f>[1]Skjema!C30</f>
        <v>0</v>
      </c>
      <c r="D30" s="8" t="s">
        <v>53</v>
      </c>
      <c r="E30" s="77">
        <f>C30</f>
        <v>0</v>
      </c>
      <c r="F30" s="78"/>
    </row>
    <row r="31" spans="1:6" ht="15.75" thickBot="1" x14ac:dyDescent="0.3">
      <c r="A31" s="5" t="s">
        <v>54</v>
      </c>
      <c r="B31" s="6" t="s">
        <v>55</v>
      </c>
      <c r="C31" s="10"/>
      <c r="D31" s="11" t="s">
        <v>56</v>
      </c>
      <c r="E31" s="90"/>
      <c r="F31" s="91"/>
    </row>
    <row r="32" spans="1:6" ht="26.25" thickBot="1" x14ac:dyDescent="0.3">
      <c r="A32" s="5" t="s">
        <v>57</v>
      </c>
      <c r="B32" s="6" t="s">
        <v>58</v>
      </c>
      <c r="C32" s="7">
        <f>[1]Skjema!C32</f>
        <v>0</v>
      </c>
      <c r="D32" s="8" t="s">
        <v>59</v>
      </c>
      <c r="E32" s="77">
        <f t="shared" ref="E32:E36" si="4">C32</f>
        <v>0</v>
      </c>
      <c r="F32" s="78"/>
    </row>
    <row r="33" spans="1:6" ht="15.75" thickBot="1" x14ac:dyDescent="0.3">
      <c r="A33" s="5" t="s">
        <v>60</v>
      </c>
      <c r="B33" s="6" t="s">
        <v>61</v>
      </c>
      <c r="C33" s="7">
        <f>[1]Skjema!C33</f>
        <v>0</v>
      </c>
      <c r="D33" s="8" t="s">
        <v>62</v>
      </c>
      <c r="E33" s="77">
        <f t="shared" si="4"/>
        <v>0</v>
      </c>
      <c r="F33" s="78"/>
    </row>
    <row r="34" spans="1:6" ht="26.25" thickBot="1" x14ac:dyDescent="0.3">
      <c r="A34" s="5">
        <v>21</v>
      </c>
      <c r="B34" s="6" t="s">
        <v>63</v>
      </c>
      <c r="C34" s="7">
        <f>[1]Skjema!C34</f>
        <v>0</v>
      </c>
      <c r="D34" s="8" t="s">
        <v>64</v>
      </c>
      <c r="E34" s="77">
        <f t="shared" si="4"/>
        <v>0</v>
      </c>
      <c r="F34" s="78"/>
    </row>
    <row r="35" spans="1:6" ht="15.75" thickBot="1" x14ac:dyDescent="0.3">
      <c r="A35" s="5">
        <v>22</v>
      </c>
      <c r="B35" s="6" t="s">
        <v>65</v>
      </c>
      <c r="C35" s="7">
        <f>[1]Skjema!C35</f>
        <v>0</v>
      </c>
      <c r="D35" s="8" t="s">
        <v>66</v>
      </c>
      <c r="E35" s="77">
        <f t="shared" si="4"/>
        <v>0</v>
      </c>
      <c r="F35" s="78"/>
    </row>
    <row r="36" spans="1:6" ht="26.25" thickBot="1" x14ac:dyDescent="0.3">
      <c r="A36" s="5">
        <v>23</v>
      </c>
      <c r="B36" s="6" t="s">
        <v>67</v>
      </c>
      <c r="C36" s="7">
        <f>[1]Skjema!C36</f>
        <v>0</v>
      </c>
      <c r="D36" s="8" t="s">
        <v>68</v>
      </c>
      <c r="E36" s="77">
        <f t="shared" si="4"/>
        <v>0</v>
      </c>
      <c r="F36" s="78"/>
    </row>
    <row r="37" spans="1:6" ht="15.75" thickBot="1" x14ac:dyDescent="0.3">
      <c r="A37" s="5">
        <v>24</v>
      </c>
      <c r="B37" s="6" t="s">
        <v>30</v>
      </c>
      <c r="C37" s="10"/>
      <c r="D37" s="11"/>
      <c r="E37" s="90"/>
      <c r="F37" s="91"/>
    </row>
    <row r="38" spans="1:6" ht="15.75" thickBot="1" x14ac:dyDescent="0.3">
      <c r="A38" s="5">
        <v>25</v>
      </c>
      <c r="B38" s="6" t="s">
        <v>69</v>
      </c>
      <c r="C38" s="7">
        <f>[1]Skjema!C38</f>
        <v>0</v>
      </c>
      <c r="D38" s="8" t="s">
        <v>64</v>
      </c>
      <c r="E38" s="77">
        <f t="shared" ref="E38:E44" si="5">C38</f>
        <v>0</v>
      </c>
      <c r="F38" s="78"/>
    </row>
    <row r="39" spans="1:6" ht="15.75" thickBot="1" x14ac:dyDescent="0.3">
      <c r="A39" s="5" t="s">
        <v>70</v>
      </c>
      <c r="B39" s="6" t="s">
        <v>71</v>
      </c>
      <c r="C39" s="7">
        <f>[1]Skjema!C39</f>
        <v>0</v>
      </c>
      <c r="D39" s="8" t="s">
        <v>72</v>
      </c>
      <c r="E39" s="77">
        <f t="shared" si="5"/>
        <v>0</v>
      </c>
      <c r="F39" s="78"/>
    </row>
    <row r="40" spans="1:6" ht="15.75" thickBot="1" x14ac:dyDescent="0.3">
      <c r="A40" s="5" t="s">
        <v>73</v>
      </c>
      <c r="B40" s="6" t="s">
        <v>74</v>
      </c>
      <c r="C40" s="7">
        <f>[1]Skjema!C40</f>
        <v>0</v>
      </c>
      <c r="D40" s="8" t="s">
        <v>75</v>
      </c>
      <c r="E40" s="77">
        <f t="shared" si="5"/>
        <v>0</v>
      </c>
      <c r="F40" s="78"/>
    </row>
    <row r="41" spans="1:6" ht="15.75" thickBot="1" x14ac:dyDescent="0.3">
      <c r="A41" s="5">
        <v>26</v>
      </c>
      <c r="B41" s="6" t="s">
        <v>76</v>
      </c>
      <c r="C41" s="7">
        <f>[1]Skjema!C41</f>
        <v>0</v>
      </c>
      <c r="D41" s="8" t="s">
        <v>77</v>
      </c>
      <c r="E41" s="77">
        <f t="shared" si="5"/>
        <v>0</v>
      </c>
      <c r="F41" s="78"/>
    </row>
    <row r="42" spans="1:6" ht="15.75" thickBot="1" x14ac:dyDescent="0.3">
      <c r="A42" s="5">
        <v>27</v>
      </c>
      <c r="B42" s="6" t="s">
        <v>78</v>
      </c>
      <c r="C42" s="7">
        <f>[1]Skjema!C49</f>
        <v>0</v>
      </c>
      <c r="D42" s="8" t="s">
        <v>79</v>
      </c>
      <c r="E42" s="77">
        <f t="shared" si="5"/>
        <v>0</v>
      </c>
      <c r="F42" s="78"/>
    </row>
    <row r="43" spans="1:6" ht="26.25" thickBot="1" x14ac:dyDescent="0.3">
      <c r="A43" s="5">
        <v>28</v>
      </c>
      <c r="B43" s="12" t="s">
        <v>80</v>
      </c>
      <c r="C43" s="9">
        <f>SUM(C16:C30,C34:C35,C39:C41)</f>
        <v>-1563502.9050435934</v>
      </c>
      <c r="D43" s="13" t="s">
        <v>81</v>
      </c>
      <c r="E43" s="77">
        <f t="shared" si="5"/>
        <v>-1563502.9050435934</v>
      </c>
      <c r="F43" s="78"/>
    </row>
    <row r="44" spans="1:6" ht="15.75" thickBot="1" x14ac:dyDescent="0.3">
      <c r="A44" s="5">
        <v>29</v>
      </c>
      <c r="B44" s="12" t="s">
        <v>82</v>
      </c>
      <c r="C44" s="9">
        <f>+C43+C14</f>
        <v>13687874.503136547</v>
      </c>
      <c r="D44" s="13" t="s">
        <v>83</v>
      </c>
      <c r="E44" s="77">
        <f t="shared" si="5"/>
        <v>13687874.503136547</v>
      </c>
      <c r="F44" s="78"/>
    </row>
    <row r="45" spans="1:6" ht="15.75" thickBot="1" x14ac:dyDescent="0.3">
      <c r="A45" s="87" t="s">
        <v>84</v>
      </c>
      <c r="B45" s="88"/>
      <c r="C45" s="88"/>
      <c r="D45" s="88"/>
      <c r="E45" s="88"/>
      <c r="F45" s="89"/>
    </row>
    <row r="46" spans="1:6" ht="15.75" thickBot="1" x14ac:dyDescent="0.3">
      <c r="A46" s="5">
        <v>30</v>
      </c>
      <c r="B46" s="6" t="s">
        <v>7</v>
      </c>
      <c r="C46" s="9">
        <f>[1]Skjema!C53</f>
        <v>2250000</v>
      </c>
      <c r="D46" s="8" t="s">
        <v>85</v>
      </c>
      <c r="E46" s="77">
        <f t="shared" ref="E46:E52" si="6">C46</f>
        <v>2250000</v>
      </c>
      <c r="F46" s="78"/>
    </row>
    <row r="47" spans="1:6" ht="15.75" thickBot="1" x14ac:dyDescent="0.3">
      <c r="A47" s="5">
        <v>31</v>
      </c>
      <c r="B47" s="6" t="s">
        <v>86</v>
      </c>
      <c r="C47" s="6"/>
      <c r="D47" s="8"/>
      <c r="E47" s="77">
        <f t="shared" si="6"/>
        <v>0</v>
      </c>
      <c r="F47" s="78"/>
    </row>
    <row r="48" spans="1:6" ht="15.75" thickBot="1" x14ac:dyDescent="0.3">
      <c r="A48" s="5">
        <v>32</v>
      </c>
      <c r="B48" s="6" t="s">
        <v>87</v>
      </c>
      <c r="C48" s="9">
        <f>[1]Skjema!C55</f>
        <v>2250000</v>
      </c>
      <c r="D48" s="8"/>
      <c r="E48" s="77">
        <f t="shared" si="6"/>
        <v>2250000</v>
      </c>
      <c r="F48" s="78"/>
    </row>
    <row r="49" spans="1:6" ht="26.25" thickBot="1" x14ac:dyDescent="0.3">
      <c r="A49" s="5">
        <v>33</v>
      </c>
      <c r="B49" s="6" t="s">
        <v>88</v>
      </c>
      <c r="C49" s="9">
        <f>[1]Skjema!C56</f>
        <v>0</v>
      </c>
      <c r="D49" s="8" t="s">
        <v>89</v>
      </c>
      <c r="E49" s="77">
        <f t="shared" si="6"/>
        <v>0</v>
      </c>
      <c r="F49" s="78"/>
    </row>
    <row r="50" spans="1:6" ht="26.25" thickBot="1" x14ac:dyDescent="0.3">
      <c r="A50" s="5">
        <v>34</v>
      </c>
      <c r="B50" s="6" t="s">
        <v>90</v>
      </c>
      <c r="C50" s="9">
        <f>[1]Skjema!C58</f>
        <v>0</v>
      </c>
      <c r="D50" s="8" t="s">
        <v>91</v>
      </c>
      <c r="E50" s="77">
        <f t="shared" si="6"/>
        <v>0</v>
      </c>
      <c r="F50" s="78"/>
    </row>
    <row r="51" spans="1:6" ht="15.75" thickBot="1" x14ac:dyDescent="0.3">
      <c r="A51" s="5">
        <v>35</v>
      </c>
      <c r="B51" s="6" t="s">
        <v>92</v>
      </c>
      <c r="C51" s="9"/>
      <c r="D51" s="8"/>
      <c r="E51" s="77">
        <f t="shared" si="6"/>
        <v>0</v>
      </c>
      <c r="F51" s="78"/>
    </row>
    <row r="52" spans="1:6" ht="15.75" thickBot="1" x14ac:dyDescent="0.3">
      <c r="A52" s="14">
        <v>36</v>
      </c>
      <c r="B52" s="12" t="s">
        <v>93</v>
      </c>
      <c r="C52" s="15">
        <f>+C46+C49+C50</f>
        <v>2250000</v>
      </c>
      <c r="D52" s="16" t="s">
        <v>94</v>
      </c>
      <c r="E52" s="77">
        <f t="shared" si="6"/>
        <v>2250000</v>
      </c>
      <c r="F52" s="78"/>
    </row>
    <row r="53" spans="1:6" ht="15.75" customHeight="1" thickBot="1" x14ac:dyDescent="0.3">
      <c r="A53" s="92" t="s">
        <v>95</v>
      </c>
      <c r="B53" s="93"/>
      <c r="C53" s="93"/>
      <c r="D53" s="93"/>
      <c r="E53" s="93"/>
      <c r="F53" s="94"/>
    </row>
    <row r="54" spans="1:6" ht="15.75" thickBot="1" x14ac:dyDescent="0.3">
      <c r="A54" s="17">
        <v>37</v>
      </c>
      <c r="B54" s="18" t="s">
        <v>96</v>
      </c>
      <c r="C54" s="15">
        <f>[1]Skjema!C62</f>
        <v>0</v>
      </c>
      <c r="D54" s="19" t="s">
        <v>97</v>
      </c>
      <c r="E54" s="77">
        <f t="shared" ref="E54:E59" si="7">C54</f>
        <v>0</v>
      </c>
      <c r="F54" s="78"/>
    </row>
    <row r="55" spans="1:6" ht="39" thickBot="1" x14ac:dyDescent="0.3">
      <c r="A55" s="17">
        <v>38</v>
      </c>
      <c r="B55" s="18" t="s">
        <v>98</v>
      </c>
      <c r="C55" s="15">
        <f>[1]Skjema!C63</f>
        <v>0</v>
      </c>
      <c r="D55" s="19" t="s">
        <v>99</v>
      </c>
      <c r="E55" s="77">
        <f t="shared" si="7"/>
        <v>0</v>
      </c>
      <c r="F55" s="78"/>
    </row>
    <row r="56" spans="1:6" ht="39" thickBot="1" x14ac:dyDescent="0.3">
      <c r="A56" s="17">
        <v>39</v>
      </c>
      <c r="B56" s="18" t="s">
        <v>100</v>
      </c>
      <c r="C56" s="15">
        <f>[1]Skjema!C64</f>
        <v>0</v>
      </c>
      <c r="D56" s="19" t="s">
        <v>101</v>
      </c>
      <c r="E56" s="77">
        <f t="shared" si="7"/>
        <v>0</v>
      </c>
      <c r="F56" s="78"/>
    </row>
    <row r="57" spans="1:6" ht="39" thickBot="1" x14ac:dyDescent="0.3">
      <c r="A57" s="17">
        <v>40</v>
      </c>
      <c r="B57" s="18" t="s">
        <v>102</v>
      </c>
      <c r="C57" s="15">
        <f>[1]Skjema!C65</f>
        <v>0</v>
      </c>
      <c r="D57" s="19" t="s">
        <v>103</v>
      </c>
      <c r="E57" s="77">
        <f t="shared" si="7"/>
        <v>0</v>
      </c>
      <c r="F57" s="78"/>
    </row>
    <row r="58" spans="1:6" ht="15.75" thickBot="1" x14ac:dyDescent="0.3">
      <c r="A58" s="17">
        <v>41</v>
      </c>
      <c r="B58" s="18" t="s">
        <v>104</v>
      </c>
      <c r="C58" s="15">
        <f>+C59</f>
        <v>0</v>
      </c>
      <c r="D58" s="19" t="s">
        <v>105</v>
      </c>
      <c r="E58" s="77">
        <f t="shared" si="7"/>
        <v>0</v>
      </c>
      <c r="F58" s="78"/>
    </row>
    <row r="59" spans="1:6" ht="15.75" thickBot="1" x14ac:dyDescent="0.3">
      <c r="A59" s="17" t="s">
        <v>106</v>
      </c>
      <c r="B59" s="18" t="s">
        <v>107</v>
      </c>
      <c r="C59" s="15">
        <f>[1]Skjema!C67</f>
        <v>0</v>
      </c>
      <c r="D59" s="19" t="s">
        <v>108</v>
      </c>
      <c r="E59" s="77">
        <f t="shared" si="7"/>
        <v>0</v>
      </c>
      <c r="F59" s="78"/>
    </row>
    <row r="60" spans="1:6" ht="15.75" thickBot="1" x14ac:dyDescent="0.3">
      <c r="A60" s="17" t="s">
        <v>109</v>
      </c>
      <c r="B60" s="18" t="s">
        <v>110</v>
      </c>
      <c r="C60" s="20"/>
      <c r="D60" s="21"/>
      <c r="E60" s="97"/>
      <c r="F60" s="98"/>
    </row>
    <row r="61" spans="1:6" ht="26.25" thickBot="1" x14ac:dyDescent="0.3">
      <c r="A61" s="17" t="s">
        <v>111</v>
      </c>
      <c r="B61" s="18" t="s">
        <v>112</v>
      </c>
      <c r="C61" s="20"/>
      <c r="D61" s="21"/>
      <c r="E61" s="97"/>
      <c r="F61" s="98"/>
    </row>
    <row r="62" spans="1:6" ht="15.75" thickBot="1" x14ac:dyDescent="0.3">
      <c r="A62" s="17">
        <v>42</v>
      </c>
      <c r="B62" s="18" t="s">
        <v>113</v>
      </c>
      <c r="C62" s="15">
        <f>[1]Skjema!C75</f>
        <v>0</v>
      </c>
      <c r="D62" s="19" t="s">
        <v>114</v>
      </c>
      <c r="E62" s="77">
        <f t="shared" ref="E62:E65" si="8">C62</f>
        <v>0</v>
      </c>
      <c r="F62" s="78"/>
    </row>
    <row r="63" spans="1:6" ht="25.5" customHeight="1" thickBot="1" x14ac:dyDescent="0.3">
      <c r="A63" s="17">
        <v>43</v>
      </c>
      <c r="B63" s="12" t="s">
        <v>115</v>
      </c>
      <c r="C63" s="15">
        <f>SUM(C54:C58,C62)</f>
        <v>0</v>
      </c>
      <c r="D63" s="22" t="s">
        <v>116</v>
      </c>
      <c r="E63" s="77">
        <f t="shared" si="8"/>
        <v>0</v>
      </c>
      <c r="F63" s="78"/>
    </row>
    <row r="64" spans="1:6" ht="15.75" thickBot="1" x14ac:dyDescent="0.3">
      <c r="A64" s="17">
        <v>44</v>
      </c>
      <c r="B64" s="12" t="s">
        <v>117</v>
      </c>
      <c r="C64" s="15">
        <f>C52+C63</f>
        <v>2250000</v>
      </c>
      <c r="D64" s="22" t="s">
        <v>118</v>
      </c>
      <c r="E64" s="77">
        <f t="shared" si="8"/>
        <v>2250000</v>
      </c>
      <c r="F64" s="78"/>
    </row>
    <row r="65" spans="1:6" ht="15.75" thickBot="1" x14ac:dyDescent="0.3">
      <c r="A65" s="17">
        <v>45</v>
      </c>
      <c r="B65" s="12" t="s">
        <v>119</v>
      </c>
      <c r="C65" s="15">
        <f>+C44+C64</f>
        <v>15937874.503136547</v>
      </c>
      <c r="D65" s="22" t="s">
        <v>120</v>
      </c>
      <c r="E65" s="77">
        <f t="shared" si="8"/>
        <v>15937874.503136547</v>
      </c>
      <c r="F65" s="78"/>
    </row>
    <row r="66" spans="1:6" ht="15.75" thickBot="1" x14ac:dyDescent="0.3">
      <c r="A66" s="23"/>
      <c r="B66" s="24" t="s">
        <v>121</v>
      </c>
      <c r="C66" s="25"/>
      <c r="D66" s="26"/>
      <c r="E66" s="95"/>
      <c r="F66" s="96"/>
    </row>
    <row r="67" spans="1:6" ht="15.75" thickBot="1" x14ac:dyDescent="0.3">
      <c r="A67" s="17">
        <v>46</v>
      </c>
      <c r="B67" s="18" t="s">
        <v>7</v>
      </c>
      <c r="C67" s="15">
        <f>[1]Skjema!C80</f>
        <v>1227000</v>
      </c>
      <c r="D67" s="19" t="s">
        <v>122</v>
      </c>
      <c r="E67" s="77">
        <f t="shared" ref="E67:E72" si="9">C67</f>
        <v>1227000</v>
      </c>
      <c r="F67" s="78"/>
    </row>
    <row r="68" spans="1:6" ht="26.25" thickBot="1" x14ac:dyDescent="0.3">
      <c r="A68" s="17">
        <v>47</v>
      </c>
      <c r="B68" s="6" t="s">
        <v>123</v>
      </c>
      <c r="C68" s="15">
        <f>[1]Skjema!C81</f>
        <v>0</v>
      </c>
      <c r="D68" s="19" t="s">
        <v>124</v>
      </c>
      <c r="E68" s="77">
        <f t="shared" si="9"/>
        <v>0</v>
      </c>
      <c r="F68" s="78"/>
    </row>
    <row r="69" spans="1:6" ht="26.25" thickBot="1" x14ac:dyDescent="0.3">
      <c r="A69" s="17">
        <v>48</v>
      </c>
      <c r="B69" s="6" t="s">
        <v>125</v>
      </c>
      <c r="C69" s="15">
        <f>[1]Skjema!C83</f>
        <v>0</v>
      </c>
      <c r="D69" s="19" t="s">
        <v>126</v>
      </c>
      <c r="E69" s="77">
        <f t="shared" si="9"/>
        <v>0</v>
      </c>
      <c r="F69" s="78"/>
    </row>
    <row r="70" spans="1:6" ht="15.75" thickBot="1" x14ac:dyDescent="0.3">
      <c r="A70" s="17">
        <v>49</v>
      </c>
      <c r="B70" s="6" t="s">
        <v>127</v>
      </c>
      <c r="C70" s="15"/>
      <c r="D70" s="19"/>
      <c r="E70" s="77">
        <f t="shared" si="9"/>
        <v>0</v>
      </c>
      <c r="F70" s="78"/>
    </row>
    <row r="71" spans="1:6" ht="15.75" thickBot="1" x14ac:dyDescent="0.3">
      <c r="A71" s="17">
        <v>50</v>
      </c>
      <c r="B71" s="6" t="s">
        <v>128</v>
      </c>
      <c r="C71" s="15">
        <f>[1]Skjema!C85</f>
        <v>0</v>
      </c>
      <c r="D71" s="19" t="s">
        <v>129</v>
      </c>
      <c r="E71" s="77">
        <f t="shared" si="9"/>
        <v>0</v>
      </c>
      <c r="F71" s="78"/>
    </row>
    <row r="72" spans="1:6" ht="26.25" customHeight="1" thickBot="1" x14ac:dyDescent="0.3">
      <c r="A72" s="17">
        <v>51</v>
      </c>
      <c r="B72" s="12" t="s">
        <v>130</v>
      </c>
      <c r="C72" s="15">
        <f>SUM(C67:C69,C71)</f>
        <v>1227000</v>
      </c>
      <c r="D72" s="22" t="s">
        <v>131</v>
      </c>
      <c r="E72" s="77">
        <f t="shared" si="9"/>
        <v>1227000</v>
      </c>
      <c r="F72" s="78"/>
    </row>
    <row r="73" spans="1:6" ht="15.75" thickBot="1" x14ac:dyDescent="0.3">
      <c r="A73" s="92" t="s">
        <v>132</v>
      </c>
      <c r="B73" s="93"/>
      <c r="C73" s="93"/>
      <c r="D73" s="93"/>
      <c r="E73" s="93"/>
      <c r="F73" s="94"/>
    </row>
    <row r="74" spans="1:6" ht="26.25" thickBot="1" x14ac:dyDescent="0.3">
      <c r="A74" s="17">
        <v>52</v>
      </c>
      <c r="B74" s="6" t="s">
        <v>133</v>
      </c>
      <c r="C74" s="15">
        <f>[1]Skjema!C88</f>
        <v>0</v>
      </c>
      <c r="D74" s="19" t="s">
        <v>134</v>
      </c>
      <c r="E74" s="77">
        <f t="shared" ref="E74:E79" si="10">C74</f>
        <v>0</v>
      </c>
      <c r="F74" s="78"/>
    </row>
    <row r="75" spans="1:6" ht="39" thickBot="1" x14ac:dyDescent="0.3">
      <c r="A75" s="17">
        <v>53</v>
      </c>
      <c r="B75" s="6" t="s">
        <v>135</v>
      </c>
      <c r="C75" s="15">
        <f>[1]Skjema!C89</f>
        <v>0</v>
      </c>
      <c r="D75" s="19" t="s">
        <v>136</v>
      </c>
      <c r="E75" s="77">
        <f t="shared" si="10"/>
        <v>0</v>
      </c>
      <c r="F75" s="78"/>
    </row>
    <row r="76" spans="1:6" ht="39" thickBot="1" x14ac:dyDescent="0.3">
      <c r="A76" s="17">
        <v>54</v>
      </c>
      <c r="B76" s="6" t="s">
        <v>137</v>
      </c>
      <c r="C76" s="15">
        <f>[1]Skjema!C90</f>
        <v>0</v>
      </c>
      <c r="D76" s="19" t="s">
        <v>138</v>
      </c>
      <c r="E76" s="77">
        <f t="shared" si="10"/>
        <v>0</v>
      </c>
      <c r="F76" s="78"/>
    </row>
    <row r="77" spans="1:6" ht="39" thickBot="1" x14ac:dyDescent="0.3">
      <c r="A77" s="17">
        <v>55</v>
      </c>
      <c r="B77" s="18" t="s">
        <v>139</v>
      </c>
      <c r="C77" s="15">
        <f>[1]Skjema!C93</f>
        <v>0</v>
      </c>
      <c r="D77" s="19" t="s">
        <v>140</v>
      </c>
      <c r="E77" s="77">
        <f t="shared" si="10"/>
        <v>0</v>
      </c>
      <c r="F77" s="78"/>
    </row>
    <row r="78" spans="1:6" ht="22.5" customHeight="1" thickBot="1" x14ac:dyDescent="0.3">
      <c r="A78" s="17">
        <v>56</v>
      </c>
      <c r="B78" s="18" t="s">
        <v>141</v>
      </c>
      <c r="C78" s="15">
        <f>SUM(C79,C80,C81)</f>
        <v>0</v>
      </c>
      <c r="D78" s="19" t="s">
        <v>142</v>
      </c>
      <c r="E78" s="77">
        <f t="shared" si="10"/>
        <v>0</v>
      </c>
      <c r="F78" s="78"/>
    </row>
    <row r="79" spans="1:6" ht="15.75" thickBot="1" x14ac:dyDescent="0.3">
      <c r="A79" s="17" t="s">
        <v>143</v>
      </c>
      <c r="B79" s="18" t="s">
        <v>144</v>
      </c>
      <c r="C79" s="15">
        <f>[1]Skjema!C95</f>
        <v>0</v>
      </c>
      <c r="D79" s="19" t="s">
        <v>145</v>
      </c>
      <c r="E79" s="77">
        <f t="shared" si="10"/>
        <v>0</v>
      </c>
      <c r="F79" s="78"/>
    </row>
    <row r="80" spans="1:6" ht="15.75" thickBot="1" x14ac:dyDescent="0.3">
      <c r="A80" s="17" t="s">
        <v>146</v>
      </c>
      <c r="B80" s="18" t="s">
        <v>147</v>
      </c>
      <c r="C80" s="20"/>
      <c r="D80" s="21"/>
      <c r="E80" s="97"/>
      <c r="F80" s="98"/>
    </row>
    <row r="81" spans="1:6" ht="26.25" thickBot="1" x14ac:dyDescent="0.3">
      <c r="A81" s="17" t="s">
        <v>148</v>
      </c>
      <c r="B81" s="18" t="s">
        <v>149</v>
      </c>
      <c r="C81" s="20"/>
      <c r="D81" s="21">
        <v>468</v>
      </c>
      <c r="E81" s="97"/>
      <c r="F81" s="98"/>
    </row>
    <row r="82" spans="1:6" ht="26.25" thickBot="1" x14ac:dyDescent="0.3">
      <c r="A82" s="17">
        <v>57</v>
      </c>
      <c r="B82" s="12" t="s">
        <v>150</v>
      </c>
      <c r="C82" s="15">
        <f>SUM(C74:C76,C77:C78)</f>
        <v>0</v>
      </c>
      <c r="D82" s="22" t="s">
        <v>151</v>
      </c>
      <c r="E82" s="77">
        <f t="shared" ref="E82:E85" si="11">C82</f>
        <v>0</v>
      </c>
      <c r="F82" s="78"/>
    </row>
    <row r="83" spans="1:6" ht="15.75" thickBot="1" x14ac:dyDescent="0.3">
      <c r="A83" s="17">
        <v>58</v>
      </c>
      <c r="B83" s="12" t="s">
        <v>152</v>
      </c>
      <c r="C83" s="15">
        <f>+C72-ABS(C82)</f>
        <v>1227000</v>
      </c>
      <c r="D83" s="22" t="s">
        <v>153</v>
      </c>
      <c r="E83" s="77">
        <f t="shared" si="11"/>
        <v>1227000</v>
      </c>
      <c r="F83" s="78"/>
    </row>
    <row r="84" spans="1:6" ht="21" customHeight="1" thickBot="1" x14ac:dyDescent="0.3">
      <c r="A84" s="17">
        <v>59</v>
      </c>
      <c r="B84" s="12" t="s">
        <v>154</v>
      </c>
      <c r="C84" s="15">
        <f>+C65+C83</f>
        <v>17164874.503136545</v>
      </c>
      <c r="D84" s="22" t="s">
        <v>155</v>
      </c>
      <c r="E84" s="77">
        <f t="shared" si="11"/>
        <v>17164874.503136545</v>
      </c>
      <c r="F84" s="78"/>
    </row>
    <row r="85" spans="1:6" ht="15.75" thickBot="1" x14ac:dyDescent="0.3">
      <c r="A85" s="17">
        <v>60</v>
      </c>
      <c r="B85" s="27" t="s">
        <v>156</v>
      </c>
      <c r="C85" s="15">
        <f>[1]Skjema!C110</f>
        <v>89691001.417909145</v>
      </c>
      <c r="D85" s="19"/>
      <c r="E85" s="77">
        <f t="shared" si="11"/>
        <v>89691001.417909145</v>
      </c>
      <c r="F85" s="78"/>
    </row>
    <row r="86" spans="1:6" ht="15.75" thickBot="1" x14ac:dyDescent="0.3">
      <c r="A86" s="92" t="s">
        <v>157</v>
      </c>
      <c r="B86" s="93"/>
      <c r="C86" s="93"/>
      <c r="D86" s="93"/>
      <c r="E86" s="93"/>
      <c r="F86" s="94"/>
    </row>
    <row r="87" spans="1:6" ht="15.75" thickBot="1" x14ac:dyDescent="0.3">
      <c r="A87" s="17">
        <v>61</v>
      </c>
      <c r="B87" s="27" t="s">
        <v>158</v>
      </c>
      <c r="C87" s="28">
        <f>+C44/C$85</f>
        <v>0.15261145808104901</v>
      </c>
      <c r="D87" s="19" t="s">
        <v>159</v>
      </c>
      <c r="E87" s="99">
        <f t="shared" ref="E87:E95" si="12">C87</f>
        <v>0.15261145808104901</v>
      </c>
      <c r="F87" s="100"/>
    </row>
    <row r="88" spans="1:6" ht="15.75" thickBot="1" x14ac:dyDescent="0.3">
      <c r="A88" s="17">
        <v>62</v>
      </c>
      <c r="B88" s="27" t="s">
        <v>160</v>
      </c>
      <c r="C88" s="28">
        <f>+C65/C$85</f>
        <v>0.17769758672751462</v>
      </c>
      <c r="D88" s="19" t="s">
        <v>161</v>
      </c>
      <c r="E88" s="99">
        <f t="shared" si="12"/>
        <v>0.17769758672751462</v>
      </c>
      <c r="F88" s="100"/>
    </row>
    <row r="89" spans="1:6" ht="15.75" thickBot="1" x14ac:dyDescent="0.3">
      <c r="A89" s="17">
        <v>63</v>
      </c>
      <c r="B89" s="27" t="s">
        <v>162</v>
      </c>
      <c r="C89" s="28">
        <f>C84/C$85</f>
        <v>0.19137788888272053</v>
      </c>
      <c r="D89" s="19" t="s">
        <v>163</v>
      </c>
      <c r="E89" s="99">
        <f t="shared" si="12"/>
        <v>0.19137788888272053</v>
      </c>
      <c r="F89" s="100"/>
    </row>
    <row r="90" spans="1:6" ht="51.75" thickBot="1" x14ac:dyDescent="0.3">
      <c r="A90" s="17">
        <v>64</v>
      </c>
      <c r="B90" s="27" t="s">
        <v>164</v>
      </c>
      <c r="C90" s="28">
        <f>4.5%+SUM(C91:C94)</f>
        <v>0.11</v>
      </c>
      <c r="D90" s="19" t="s">
        <v>165</v>
      </c>
      <c r="E90" s="99">
        <f t="shared" si="12"/>
        <v>0.11</v>
      </c>
      <c r="F90" s="100"/>
    </row>
    <row r="91" spans="1:6" ht="15.75" thickBot="1" x14ac:dyDescent="0.3">
      <c r="A91" s="17">
        <v>65</v>
      </c>
      <c r="B91" s="27" t="s">
        <v>166</v>
      </c>
      <c r="C91" s="28">
        <v>2.5000000000000001E-2</v>
      </c>
      <c r="D91" s="19"/>
      <c r="E91" s="99">
        <f t="shared" si="12"/>
        <v>2.5000000000000001E-2</v>
      </c>
      <c r="F91" s="100"/>
    </row>
    <row r="92" spans="1:6" ht="15.75" thickBot="1" x14ac:dyDescent="0.3">
      <c r="A92" s="17">
        <v>66</v>
      </c>
      <c r="B92" s="27" t="s">
        <v>167</v>
      </c>
      <c r="C92" s="28">
        <v>0.01</v>
      </c>
      <c r="D92" s="19"/>
      <c r="E92" s="99">
        <f t="shared" si="12"/>
        <v>0.01</v>
      </c>
      <c r="F92" s="100"/>
    </row>
    <row r="93" spans="1:6" ht="15.75" thickBot="1" x14ac:dyDescent="0.3">
      <c r="A93" s="17">
        <v>67</v>
      </c>
      <c r="B93" s="27" t="s">
        <v>168</v>
      </c>
      <c r="C93" s="28">
        <v>0.03</v>
      </c>
      <c r="D93" s="19"/>
      <c r="E93" s="99">
        <f t="shared" si="12"/>
        <v>0.03</v>
      </c>
      <c r="F93" s="100"/>
    </row>
    <row r="94" spans="1:6" ht="26.25" thickBot="1" x14ac:dyDescent="0.3">
      <c r="A94" s="17" t="s">
        <v>169</v>
      </c>
      <c r="B94" s="27" t="s">
        <v>170</v>
      </c>
      <c r="C94" s="28">
        <v>0</v>
      </c>
      <c r="D94" s="19" t="s">
        <v>171</v>
      </c>
      <c r="E94" s="99">
        <f t="shared" si="12"/>
        <v>0</v>
      </c>
      <c r="F94" s="100"/>
    </row>
    <row r="95" spans="1:6" ht="17.25" customHeight="1" thickBot="1" x14ac:dyDescent="0.3">
      <c r="A95" s="17">
        <v>68</v>
      </c>
      <c r="B95" s="27" t="s">
        <v>172</v>
      </c>
      <c r="C95" s="28">
        <f>+'[1]Tilgjengelig kjernekapital'!C2</f>
        <v>0.15261145808104901</v>
      </c>
      <c r="D95" s="19" t="s">
        <v>173</v>
      </c>
      <c r="E95" s="99">
        <f t="shared" si="12"/>
        <v>0.15261145808104901</v>
      </c>
      <c r="F95" s="100"/>
    </row>
    <row r="96" spans="1:6" ht="15.75" thickBot="1" x14ac:dyDescent="0.3">
      <c r="A96" s="17">
        <v>69</v>
      </c>
      <c r="B96" s="27" t="s">
        <v>174</v>
      </c>
      <c r="C96" s="29"/>
      <c r="D96" s="21"/>
      <c r="E96" s="103"/>
      <c r="F96" s="104"/>
    </row>
    <row r="97" spans="1:6" ht="15.75" thickBot="1" x14ac:dyDescent="0.3">
      <c r="A97" s="17">
        <v>70</v>
      </c>
      <c r="B97" s="27" t="s">
        <v>174</v>
      </c>
      <c r="C97" s="29"/>
      <c r="D97" s="21"/>
      <c r="E97" s="103"/>
      <c r="F97" s="104"/>
    </row>
    <row r="98" spans="1:6" ht="15.75" thickBot="1" x14ac:dyDescent="0.3">
      <c r="A98" s="17">
        <v>71</v>
      </c>
      <c r="B98" s="27" t="s">
        <v>174</v>
      </c>
      <c r="C98" s="29"/>
      <c r="D98" s="21"/>
      <c r="E98" s="103"/>
      <c r="F98" s="104"/>
    </row>
    <row r="99" spans="1:6" ht="15.75" thickBot="1" x14ac:dyDescent="0.3">
      <c r="A99" s="92" t="s">
        <v>175</v>
      </c>
      <c r="B99" s="93"/>
      <c r="C99" s="93"/>
      <c r="D99" s="93"/>
      <c r="E99" s="93"/>
      <c r="F99" s="94"/>
    </row>
    <row r="100" spans="1:6" ht="39" thickBot="1" x14ac:dyDescent="0.3">
      <c r="A100" s="17">
        <v>72</v>
      </c>
      <c r="B100" s="18" t="s">
        <v>176</v>
      </c>
      <c r="C100" s="30"/>
      <c r="D100" s="19" t="s">
        <v>177</v>
      </c>
      <c r="E100" s="101"/>
      <c r="F100" s="102"/>
    </row>
    <row r="101" spans="1:6" ht="39" thickBot="1" x14ac:dyDescent="0.3">
      <c r="A101" s="17">
        <v>73</v>
      </c>
      <c r="B101" s="18" t="s">
        <v>178</v>
      </c>
      <c r="C101" s="30"/>
      <c r="D101" s="19" t="s">
        <v>179</v>
      </c>
      <c r="E101" s="101"/>
      <c r="F101" s="102"/>
    </row>
    <row r="102" spans="1:6" ht="15.75" thickBot="1" x14ac:dyDescent="0.3">
      <c r="A102" s="17">
        <v>74</v>
      </c>
      <c r="B102" s="6" t="s">
        <v>30</v>
      </c>
      <c r="C102" s="29"/>
      <c r="D102" s="21"/>
      <c r="E102" s="103"/>
      <c r="F102" s="104"/>
    </row>
    <row r="103" spans="1:6" ht="26.25" thickBot="1" x14ac:dyDescent="0.3">
      <c r="A103" s="17">
        <v>75</v>
      </c>
      <c r="B103" s="18" t="s">
        <v>180</v>
      </c>
      <c r="C103" s="30"/>
      <c r="D103" s="19" t="s">
        <v>181</v>
      </c>
      <c r="E103" s="101"/>
      <c r="F103" s="102"/>
    </row>
    <row r="104" spans="1:6" ht="15.75" thickBot="1" x14ac:dyDescent="0.3">
      <c r="A104" s="105" t="s">
        <v>182</v>
      </c>
      <c r="B104" s="106"/>
      <c r="C104" s="106"/>
      <c r="D104" s="106"/>
      <c r="E104" s="106"/>
      <c r="F104" s="107"/>
    </row>
    <row r="105" spans="1:6" ht="26.25" thickBot="1" x14ac:dyDescent="0.3">
      <c r="A105" s="17">
        <v>76</v>
      </c>
      <c r="B105" s="18" t="s">
        <v>183</v>
      </c>
      <c r="C105" s="30">
        <v>0</v>
      </c>
      <c r="D105" s="19">
        <v>62</v>
      </c>
      <c r="E105" s="101"/>
      <c r="F105" s="102"/>
    </row>
    <row r="106" spans="1:6" ht="15.75" thickBot="1" x14ac:dyDescent="0.3">
      <c r="A106" s="17">
        <v>77</v>
      </c>
      <c r="B106" s="18" t="s">
        <v>184</v>
      </c>
      <c r="C106" s="30"/>
      <c r="D106" s="19">
        <v>62</v>
      </c>
      <c r="E106" s="101"/>
      <c r="F106" s="102"/>
    </row>
    <row r="107" spans="1:6" ht="15.75" thickBot="1" x14ac:dyDescent="0.3">
      <c r="A107" s="17">
        <v>78</v>
      </c>
      <c r="B107" s="6" t="s">
        <v>185</v>
      </c>
      <c r="C107" s="30"/>
      <c r="D107" s="19">
        <v>62</v>
      </c>
      <c r="E107" s="101"/>
      <c r="F107" s="102"/>
    </row>
    <row r="108" spans="1:6" ht="15.75" thickBot="1" x14ac:dyDescent="0.3">
      <c r="A108" s="17">
        <v>79</v>
      </c>
      <c r="B108" s="18" t="s">
        <v>186</v>
      </c>
      <c r="C108" s="30"/>
      <c r="D108" s="19">
        <v>62</v>
      </c>
      <c r="E108" s="101"/>
      <c r="F108" s="102"/>
    </row>
    <row r="109" spans="1:6" ht="15.75" thickBot="1" x14ac:dyDescent="0.3">
      <c r="A109" s="92" t="s">
        <v>187</v>
      </c>
      <c r="B109" s="93"/>
      <c r="C109" s="93"/>
      <c r="D109" s="93"/>
      <c r="E109" s="93"/>
      <c r="F109" s="94"/>
    </row>
    <row r="110" spans="1:6" ht="15.75" thickBot="1" x14ac:dyDescent="0.3">
      <c r="A110" s="17">
        <v>80</v>
      </c>
      <c r="B110" s="18" t="s">
        <v>188</v>
      </c>
      <c r="C110" s="29"/>
      <c r="D110" s="110" t="s">
        <v>189</v>
      </c>
      <c r="E110" s="111"/>
      <c r="F110" s="29"/>
    </row>
    <row r="111" spans="1:6" ht="15.75" thickBot="1" x14ac:dyDescent="0.3">
      <c r="A111" s="17">
        <v>81</v>
      </c>
      <c r="B111" s="18" t="s">
        <v>190</v>
      </c>
      <c r="C111" s="30">
        <v>0</v>
      </c>
      <c r="D111" s="108" t="s">
        <v>189</v>
      </c>
      <c r="E111" s="109"/>
      <c r="F111" s="30"/>
    </row>
    <row r="112" spans="1:6" ht="15.75" thickBot="1" x14ac:dyDescent="0.3">
      <c r="A112" s="17">
        <v>82</v>
      </c>
      <c r="B112" s="18" t="s">
        <v>191</v>
      </c>
      <c r="C112" s="30"/>
      <c r="D112" s="108" t="s">
        <v>192</v>
      </c>
      <c r="E112" s="109"/>
      <c r="F112" s="30"/>
    </row>
    <row r="113" spans="1:6" ht="15.75" thickBot="1" x14ac:dyDescent="0.3">
      <c r="A113" s="17">
        <v>83</v>
      </c>
      <c r="B113" s="18" t="s">
        <v>193</v>
      </c>
      <c r="C113" s="30"/>
      <c r="D113" s="108" t="s">
        <v>192</v>
      </c>
      <c r="E113" s="109"/>
      <c r="F113" s="30"/>
    </row>
    <row r="114" spans="1:6" ht="15.75" thickBot="1" x14ac:dyDescent="0.3">
      <c r="A114" s="17">
        <v>84</v>
      </c>
      <c r="B114" s="18" t="s">
        <v>194</v>
      </c>
      <c r="C114" s="31">
        <v>120399.99999999999</v>
      </c>
      <c r="D114" s="108" t="s">
        <v>195</v>
      </c>
      <c r="E114" s="109"/>
      <c r="F114" s="31">
        <f>C114</f>
        <v>120399.99999999999</v>
      </c>
    </row>
    <row r="115" spans="1:6" ht="15.75" thickBot="1" x14ac:dyDescent="0.3">
      <c r="A115" s="17">
        <v>85</v>
      </c>
      <c r="B115" s="18" t="s">
        <v>196</v>
      </c>
      <c r="C115" s="30">
        <v>0</v>
      </c>
      <c r="D115" s="108" t="s">
        <v>195</v>
      </c>
      <c r="E115" s="109"/>
      <c r="F115" s="30"/>
    </row>
  </sheetData>
  <mergeCells count="119">
    <mergeCell ref="D111:E111"/>
    <mergeCell ref="D112:E112"/>
    <mergeCell ref="D113:E113"/>
    <mergeCell ref="D114:E114"/>
    <mergeCell ref="D115:E115"/>
    <mergeCell ref="E105:F105"/>
    <mergeCell ref="E106:F106"/>
    <mergeCell ref="E107:F107"/>
    <mergeCell ref="E108:F108"/>
    <mergeCell ref="A109:F109"/>
    <mergeCell ref="D110:E110"/>
    <mergeCell ref="A99:F99"/>
    <mergeCell ref="E100:F100"/>
    <mergeCell ref="E101:F101"/>
    <mergeCell ref="E102:F102"/>
    <mergeCell ref="E103:F103"/>
    <mergeCell ref="A104:F104"/>
    <mergeCell ref="E93:F93"/>
    <mergeCell ref="E94:F94"/>
    <mergeCell ref="E95:F95"/>
    <mergeCell ref="E96:F96"/>
    <mergeCell ref="E97:F97"/>
    <mergeCell ref="E98:F98"/>
    <mergeCell ref="E87:F87"/>
    <mergeCell ref="E88:F88"/>
    <mergeCell ref="E89:F89"/>
    <mergeCell ref="E90:F90"/>
    <mergeCell ref="E91:F91"/>
    <mergeCell ref="E92:F92"/>
    <mergeCell ref="E81:F81"/>
    <mergeCell ref="E82:F82"/>
    <mergeCell ref="E83:F83"/>
    <mergeCell ref="E84:F84"/>
    <mergeCell ref="E85:F85"/>
    <mergeCell ref="A86:F86"/>
    <mergeCell ref="E75:F75"/>
    <mergeCell ref="E76:F76"/>
    <mergeCell ref="E77:F77"/>
    <mergeCell ref="E78:F78"/>
    <mergeCell ref="E79:F79"/>
    <mergeCell ref="E80:F80"/>
    <mergeCell ref="E69:F69"/>
    <mergeCell ref="E70:F70"/>
    <mergeCell ref="E71:F71"/>
    <mergeCell ref="E72:F72"/>
    <mergeCell ref="A73:F73"/>
    <mergeCell ref="E74:F74"/>
    <mergeCell ref="E63:F63"/>
    <mergeCell ref="E64:F64"/>
    <mergeCell ref="E65:F65"/>
    <mergeCell ref="E66:F66"/>
    <mergeCell ref="E67:F67"/>
    <mergeCell ref="E68:F68"/>
    <mergeCell ref="E57:F57"/>
    <mergeCell ref="E58:F58"/>
    <mergeCell ref="E59:F59"/>
    <mergeCell ref="E60:F60"/>
    <mergeCell ref="E61:F61"/>
    <mergeCell ref="E62:F62"/>
    <mergeCell ref="E51:F51"/>
    <mergeCell ref="E52:F52"/>
    <mergeCell ref="A53:F53"/>
    <mergeCell ref="E54:F54"/>
    <mergeCell ref="E55:F55"/>
    <mergeCell ref="E56:F56"/>
    <mergeCell ref="A45:F45"/>
    <mergeCell ref="E46:F46"/>
    <mergeCell ref="E47:F47"/>
    <mergeCell ref="E48:F48"/>
    <mergeCell ref="E49:F49"/>
    <mergeCell ref="E50:F50"/>
    <mergeCell ref="E39:F39"/>
    <mergeCell ref="E40:F40"/>
    <mergeCell ref="E41:F41"/>
    <mergeCell ref="E42:F42"/>
    <mergeCell ref="E43:F43"/>
    <mergeCell ref="E44:F44"/>
    <mergeCell ref="E33:F33"/>
    <mergeCell ref="E34:F34"/>
    <mergeCell ref="E35:F35"/>
    <mergeCell ref="E36:F36"/>
    <mergeCell ref="E37:F37"/>
    <mergeCell ref="E38:F38"/>
    <mergeCell ref="E27:F27"/>
    <mergeCell ref="E28:F28"/>
    <mergeCell ref="E29:F29"/>
    <mergeCell ref="E30:F30"/>
    <mergeCell ref="E31:F31"/>
    <mergeCell ref="E32:F32"/>
    <mergeCell ref="E21:F21"/>
    <mergeCell ref="E22:F22"/>
    <mergeCell ref="E23:F23"/>
    <mergeCell ref="E24:F24"/>
    <mergeCell ref="E25:F25"/>
    <mergeCell ref="E26:F26"/>
    <mergeCell ref="A15:F15"/>
    <mergeCell ref="E16:F16"/>
    <mergeCell ref="E17:F17"/>
    <mergeCell ref="E18:F18"/>
    <mergeCell ref="E19:F19"/>
    <mergeCell ref="E20:F20"/>
    <mergeCell ref="E9:F9"/>
    <mergeCell ref="E10:F10"/>
    <mergeCell ref="E11:F11"/>
    <mergeCell ref="E12:F12"/>
    <mergeCell ref="E13:F13"/>
    <mergeCell ref="E14:F14"/>
    <mergeCell ref="A4:B4"/>
    <mergeCell ref="E4:F4"/>
    <mergeCell ref="E5:F5"/>
    <mergeCell ref="E6:F6"/>
    <mergeCell ref="E7:F7"/>
    <mergeCell ref="E8:F8"/>
    <mergeCell ref="A1:B1"/>
    <mergeCell ref="E1:F1"/>
    <mergeCell ref="A2:B2"/>
    <mergeCell ref="E2:F2"/>
    <mergeCell ref="A3:B3"/>
    <mergeCell ref="E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N7" sqref="N7"/>
    </sheetView>
  </sheetViews>
  <sheetFormatPr defaultRowHeight="15" x14ac:dyDescent="0.25"/>
  <cols>
    <col min="1" max="8" width="21.42578125" customWidth="1"/>
  </cols>
  <sheetData>
    <row r="1" spans="1:8" x14ac:dyDescent="0.25">
      <c r="A1" s="34"/>
      <c r="B1" s="112" t="s">
        <v>197</v>
      </c>
      <c r="C1" s="35" t="s">
        <v>198</v>
      </c>
      <c r="D1" s="112" t="s">
        <v>199</v>
      </c>
      <c r="E1" s="114"/>
      <c r="F1" s="114"/>
      <c r="G1" s="114"/>
      <c r="H1" s="114"/>
    </row>
    <row r="2" spans="1:8" x14ac:dyDescent="0.25">
      <c r="A2" s="36"/>
      <c r="B2" s="113"/>
      <c r="C2" s="37" t="s">
        <v>200</v>
      </c>
      <c r="D2" s="37" t="s">
        <v>201</v>
      </c>
      <c r="E2" s="37" t="s">
        <v>201</v>
      </c>
      <c r="F2" s="37" t="s">
        <v>202</v>
      </c>
      <c r="G2" s="37" t="s">
        <v>203</v>
      </c>
      <c r="H2" s="37" t="s">
        <v>204</v>
      </c>
    </row>
    <row r="3" spans="1:8" ht="21" x14ac:dyDescent="0.25">
      <c r="A3" s="38" t="s">
        <v>205</v>
      </c>
      <c r="B3" s="39" t="s">
        <v>206</v>
      </c>
      <c r="C3" s="40" t="s">
        <v>207</v>
      </c>
      <c r="D3" s="40" t="s">
        <v>207</v>
      </c>
      <c r="E3" s="40" t="s">
        <v>207</v>
      </c>
      <c r="F3" s="40" t="s">
        <v>207</v>
      </c>
      <c r="G3" s="40" t="s">
        <v>207</v>
      </c>
      <c r="H3" s="40" t="s">
        <v>208</v>
      </c>
    </row>
    <row r="4" spans="1:8" ht="33" x14ac:dyDescent="0.25">
      <c r="A4" s="38" t="s">
        <v>209</v>
      </c>
      <c r="B4" s="41" t="s">
        <v>210</v>
      </c>
      <c r="C4" s="40" t="s">
        <v>211</v>
      </c>
      <c r="D4" s="41" t="s">
        <v>210</v>
      </c>
      <c r="E4" s="41" t="s">
        <v>210</v>
      </c>
      <c r="F4" s="41" t="s">
        <v>210</v>
      </c>
      <c r="G4" s="41" t="s">
        <v>210</v>
      </c>
      <c r="H4" s="41" t="s">
        <v>210</v>
      </c>
    </row>
    <row r="5" spans="1:8" ht="22.5" x14ac:dyDescent="0.25">
      <c r="A5" s="38" t="s">
        <v>212</v>
      </c>
      <c r="B5" s="40" t="s">
        <v>213</v>
      </c>
      <c r="C5" s="40" t="s">
        <v>213</v>
      </c>
      <c r="D5" s="40" t="s">
        <v>213</v>
      </c>
      <c r="E5" s="40" t="s">
        <v>213</v>
      </c>
      <c r="F5" s="40" t="s">
        <v>213</v>
      </c>
      <c r="G5" s="40" t="s">
        <v>213</v>
      </c>
      <c r="H5" s="40" t="s">
        <v>214</v>
      </c>
    </row>
    <row r="6" spans="1:8" x14ac:dyDescent="0.25">
      <c r="A6" s="42" t="s">
        <v>215</v>
      </c>
      <c r="B6" s="39"/>
      <c r="C6" s="40"/>
      <c r="D6" s="40"/>
      <c r="E6" s="40"/>
      <c r="F6" s="40"/>
      <c r="G6" s="40"/>
      <c r="H6" s="40"/>
    </row>
    <row r="7" spans="1:8" x14ac:dyDescent="0.25">
      <c r="A7" s="38" t="s">
        <v>216</v>
      </c>
      <c r="B7" s="39" t="s">
        <v>217</v>
      </c>
      <c r="C7" s="40" t="s">
        <v>218</v>
      </c>
      <c r="D7" s="40" t="s">
        <v>219</v>
      </c>
      <c r="E7" s="40" t="s">
        <v>219</v>
      </c>
      <c r="F7" s="40" t="s">
        <v>219</v>
      </c>
      <c r="G7" s="40" t="s">
        <v>219</v>
      </c>
      <c r="H7" s="40" t="s">
        <v>219</v>
      </c>
    </row>
    <row r="8" spans="1:8" x14ac:dyDescent="0.25">
      <c r="A8" s="38" t="s">
        <v>220</v>
      </c>
      <c r="B8" s="39" t="s">
        <v>217</v>
      </c>
      <c r="C8" s="40" t="s">
        <v>218</v>
      </c>
      <c r="D8" s="40" t="s">
        <v>219</v>
      </c>
      <c r="E8" s="40" t="s">
        <v>219</v>
      </c>
      <c r="F8" s="43" t="s">
        <v>219</v>
      </c>
      <c r="G8" s="43" t="s">
        <v>219</v>
      </c>
      <c r="H8" s="40" t="s">
        <v>219</v>
      </c>
    </row>
    <row r="9" spans="1:8" ht="33" x14ac:dyDescent="0.25">
      <c r="A9" s="38" t="s">
        <v>221</v>
      </c>
      <c r="B9" s="40" t="s">
        <v>222</v>
      </c>
      <c r="C9" s="40" t="s">
        <v>222</v>
      </c>
      <c r="D9" s="40" t="s">
        <v>222</v>
      </c>
      <c r="E9" s="40" t="s">
        <v>222</v>
      </c>
      <c r="F9" s="40" t="s">
        <v>222</v>
      </c>
      <c r="G9" s="40" t="s">
        <v>222</v>
      </c>
      <c r="H9" s="40" t="s">
        <v>222</v>
      </c>
    </row>
    <row r="10" spans="1:8" x14ac:dyDescent="0.25">
      <c r="A10" s="38" t="s">
        <v>223</v>
      </c>
      <c r="B10" s="39" t="s">
        <v>224</v>
      </c>
      <c r="C10" s="40" t="s">
        <v>225</v>
      </c>
      <c r="D10" s="40" t="s">
        <v>226</v>
      </c>
      <c r="E10" s="40" t="s">
        <v>226</v>
      </c>
      <c r="F10" s="40" t="s">
        <v>226</v>
      </c>
      <c r="G10" s="40" t="s">
        <v>226</v>
      </c>
      <c r="H10" s="40" t="s">
        <v>226</v>
      </c>
    </row>
    <row r="11" spans="1:8" ht="43.5" x14ac:dyDescent="0.25">
      <c r="A11" s="38" t="s">
        <v>227</v>
      </c>
      <c r="B11" s="44">
        <v>9652.4184210000003</v>
      </c>
      <c r="C11" s="44">
        <v>2250</v>
      </c>
      <c r="D11" s="44">
        <v>250</v>
      </c>
      <c r="E11" s="44">
        <v>250</v>
      </c>
      <c r="F11" s="44">
        <v>16</v>
      </c>
      <c r="G11" s="44">
        <v>0</v>
      </c>
      <c r="H11" s="45">
        <v>711</v>
      </c>
    </row>
    <row r="12" spans="1:8" ht="43.5" x14ac:dyDescent="0.25">
      <c r="A12" s="38" t="s">
        <v>228</v>
      </c>
      <c r="B12" s="39" t="s">
        <v>210</v>
      </c>
      <c r="C12" s="44">
        <v>2250</v>
      </c>
      <c r="D12" s="44">
        <v>250</v>
      </c>
      <c r="E12" s="44">
        <v>250</v>
      </c>
      <c r="F12" s="44">
        <v>80</v>
      </c>
      <c r="G12" s="44">
        <v>180</v>
      </c>
      <c r="H12" s="39" t="s">
        <v>229</v>
      </c>
    </row>
    <row r="13" spans="1:8" x14ac:dyDescent="0.25">
      <c r="A13" s="38" t="s">
        <v>230</v>
      </c>
      <c r="B13" s="39" t="s">
        <v>231</v>
      </c>
      <c r="C13" s="44">
        <v>500</v>
      </c>
      <c r="D13" s="44">
        <v>250</v>
      </c>
      <c r="E13" s="44">
        <v>250</v>
      </c>
      <c r="F13" s="44">
        <v>80</v>
      </c>
      <c r="G13" s="44">
        <v>180</v>
      </c>
      <c r="H13" s="39" t="s">
        <v>232</v>
      </c>
    </row>
    <row r="14" spans="1:8" x14ac:dyDescent="0.25">
      <c r="A14" s="38" t="s">
        <v>233</v>
      </c>
      <c r="B14" s="39" t="s">
        <v>210</v>
      </c>
      <c r="C14" s="44">
        <v>500</v>
      </c>
      <c r="D14" s="44">
        <v>250</v>
      </c>
      <c r="E14" s="44">
        <v>250</v>
      </c>
      <c r="F14" s="44">
        <v>80</v>
      </c>
      <c r="G14" s="44">
        <v>180</v>
      </c>
      <c r="H14" s="39" t="s">
        <v>232</v>
      </c>
    </row>
    <row r="15" spans="1:8" ht="21" x14ac:dyDescent="0.25">
      <c r="A15" s="38" t="s">
        <v>234</v>
      </c>
      <c r="B15" s="39" t="s">
        <v>235</v>
      </c>
      <c r="C15" s="40" t="s">
        <v>236</v>
      </c>
      <c r="D15" s="40" t="s">
        <v>236</v>
      </c>
      <c r="E15" s="40" t="s">
        <v>236</v>
      </c>
      <c r="F15" s="40" t="s">
        <v>236</v>
      </c>
      <c r="G15" s="40" t="s">
        <v>236</v>
      </c>
      <c r="H15" s="40" t="s">
        <v>236</v>
      </c>
    </row>
    <row r="16" spans="1:8" x14ac:dyDescent="0.25">
      <c r="A16" s="38" t="s">
        <v>237</v>
      </c>
      <c r="B16" s="39" t="s">
        <v>238</v>
      </c>
      <c r="C16" s="46">
        <v>41576</v>
      </c>
      <c r="D16" s="46">
        <v>42093</v>
      </c>
      <c r="E16" s="46">
        <v>42198</v>
      </c>
      <c r="F16" s="46">
        <v>39386</v>
      </c>
      <c r="G16" s="46">
        <v>38988</v>
      </c>
      <c r="H16" s="46">
        <v>41995</v>
      </c>
    </row>
    <row r="17" spans="1:8" x14ac:dyDescent="0.25">
      <c r="A17" s="38" t="s">
        <v>239</v>
      </c>
      <c r="B17" s="39" t="s">
        <v>210</v>
      </c>
      <c r="C17" s="40" t="s">
        <v>240</v>
      </c>
      <c r="D17" s="40" t="s">
        <v>241</v>
      </c>
      <c r="E17" s="40" t="s">
        <v>241</v>
      </c>
      <c r="F17" s="40" t="s">
        <v>241</v>
      </c>
      <c r="G17" s="40" t="s">
        <v>241</v>
      </c>
      <c r="H17" s="40" t="s">
        <v>241</v>
      </c>
    </row>
    <row r="18" spans="1:8" x14ac:dyDescent="0.25">
      <c r="A18" s="38" t="s">
        <v>242</v>
      </c>
      <c r="B18" s="39" t="s">
        <v>210</v>
      </c>
      <c r="C18" s="39" t="s">
        <v>210</v>
      </c>
      <c r="D18" s="46">
        <v>45746</v>
      </c>
      <c r="E18" s="46">
        <v>45852</v>
      </c>
      <c r="F18" s="46">
        <v>43039</v>
      </c>
      <c r="G18" s="46">
        <v>42641</v>
      </c>
      <c r="H18" s="46">
        <v>45648</v>
      </c>
    </row>
    <row r="19" spans="1:8" ht="22.5" x14ac:dyDescent="0.25">
      <c r="A19" s="38" t="s">
        <v>243</v>
      </c>
      <c r="B19" s="39" t="s">
        <v>244</v>
      </c>
      <c r="C19" s="39" t="s">
        <v>245</v>
      </c>
      <c r="D19" s="39" t="s">
        <v>245</v>
      </c>
      <c r="E19" s="39" t="s">
        <v>245</v>
      </c>
      <c r="F19" s="39" t="s">
        <v>210</v>
      </c>
      <c r="G19" s="39" t="s">
        <v>245</v>
      </c>
      <c r="H19" s="39" t="s">
        <v>245</v>
      </c>
    </row>
    <row r="20" spans="1:8" ht="33" x14ac:dyDescent="0.25">
      <c r="A20" s="38" t="s">
        <v>246</v>
      </c>
      <c r="B20" s="39" t="s">
        <v>210</v>
      </c>
      <c r="C20" s="46" t="s">
        <v>247</v>
      </c>
      <c r="D20" s="46" t="s">
        <v>248</v>
      </c>
      <c r="E20" s="46" t="s">
        <v>249</v>
      </c>
      <c r="F20" s="39" t="s">
        <v>210</v>
      </c>
      <c r="G20" s="46" t="s">
        <v>250</v>
      </c>
      <c r="H20" s="46" t="s">
        <v>251</v>
      </c>
    </row>
    <row r="21" spans="1:8" ht="31.5" x14ac:dyDescent="0.25">
      <c r="A21" s="38" t="s">
        <v>252</v>
      </c>
      <c r="B21" s="39" t="s">
        <v>253</v>
      </c>
      <c r="C21" s="39" t="s">
        <v>254</v>
      </c>
      <c r="D21" s="39" t="s">
        <v>255</v>
      </c>
      <c r="E21" s="39" t="s">
        <v>255</v>
      </c>
      <c r="F21" s="39" t="s">
        <v>210</v>
      </c>
      <c r="G21" s="39" t="s">
        <v>210</v>
      </c>
      <c r="H21" s="39" t="s">
        <v>255</v>
      </c>
    </row>
    <row r="22" spans="1:8" x14ac:dyDescent="0.25">
      <c r="A22" s="42" t="s">
        <v>256</v>
      </c>
      <c r="B22" s="39"/>
      <c r="C22" s="39"/>
      <c r="D22" s="39"/>
      <c r="E22" s="39"/>
      <c r="F22" s="39"/>
      <c r="G22" s="39"/>
      <c r="H22" s="39"/>
    </row>
    <row r="23" spans="1:8" ht="22.5" x14ac:dyDescent="0.25">
      <c r="A23" s="38" t="s">
        <v>257</v>
      </c>
      <c r="B23" s="39" t="s">
        <v>258</v>
      </c>
      <c r="C23" s="39" t="s">
        <v>258</v>
      </c>
      <c r="D23" s="39" t="s">
        <v>258</v>
      </c>
      <c r="E23" s="39" t="s">
        <v>258</v>
      </c>
      <c r="F23" s="39" t="s">
        <v>258</v>
      </c>
      <c r="G23" s="39" t="s">
        <v>258</v>
      </c>
      <c r="H23" s="39" t="s">
        <v>258</v>
      </c>
    </row>
    <row r="24" spans="1:8" ht="22.5" x14ac:dyDescent="0.25">
      <c r="A24" s="38" t="s">
        <v>259</v>
      </c>
      <c r="B24" s="39" t="s">
        <v>253</v>
      </c>
      <c r="C24" s="39" t="s">
        <v>260</v>
      </c>
      <c r="D24" s="39" t="s">
        <v>261</v>
      </c>
      <c r="E24" s="39" t="s">
        <v>262</v>
      </c>
      <c r="F24" s="39" t="s">
        <v>263</v>
      </c>
      <c r="G24" s="47" t="s">
        <v>264</v>
      </c>
      <c r="H24" s="39" t="s">
        <v>265</v>
      </c>
    </row>
    <row r="25" spans="1:8" ht="22.5" x14ac:dyDescent="0.25">
      <c r="A25" s="38" t="s">
        <v>266</v>
      </c>
      <c r="B25" s="39" t="s">
        <v>245</v>
      </c>
      <c r="C25" s="39" t="s">
        <v>244</v>
      </c>
      <c r="D25" s="39" t="s">
        <v>244</v>
      </c>
      <c r="E25" s="39" t="s">
        <v>244</v>
      </c>
      <c r="F25" s="39" t="s">
        <v>244</v>
      </c>
      <c r="G25" s="39" t="s">
        <v>244</v>
      </c>
      <c r="H25" s="39" t="s">
        <v>244</v>
      </c>
    </row>
    <row r="26" spans="1:8" ht="43.5" x14ac:dyDescent="0.25">
      <c r="A26" s="38" t="s">
        <v>267</v>
      </c>
      <c r="B26" s="39" t="s">
        <v>268</v>
      </c>
      <c r="C26" s="39" t="s">
        <v>268</v>
      </c>
      <c r="D26" s="39" t="s">
        <v>269</v>
      </c>
      <c r="E26" s="39" t="s">
        <v>269</v>
      </c>
      <c r="F26" s="39" t="s">
        <v>269</v>
      </c>
      <c r="G26" s="39" t="s">
        <v>269</v>
      </c>
      <c r="H26" s="39" t="s">
        <v>269</v>
      </c>
    </row>
    <row r="27" spans="1:8" ht="43.5" x14ac:dyDescent="0.25">
      <c r="A27" s="38" t="s">
        <v>270</v>
      </c>
      <c r="B27" s="39" t="s">
        <v>268</v>
      </c>
      <c r="C27" s="39" t="s">
        <v>268</v>
      </c>
      <c r="D27" s="39" t="s">
        <v>269</v>
      </c>
      <c r="E27" s="39" t="s">
        <v>269</v>
      </c>
      <c r="F27" s="39" t="s">
        <v>269</v>
      </c>
      <c r="G27" s="39" t="s">
        <v>269</v>
      </c>
      <c r="H27" s="39" t="s">
        <v>269</v>
      </c>
    </row>
    <row r="28" spans="1:8" ht="22.5" x14ac:dyDescent="0.25">
      <c r="A28" s="38" t="s">
        <v>271</v>
      </c>
      <c r="B28" s="39" t="s">
        <v>210</v>
      </c>
      <c r="C28" s="39" t="s">
        <v>244</v>
      </c>
      <c r="D28" s="39" t="s">
        <v>244</v>
      </c>
      <c r="E28" s="39" t="s">
        <v>244</v>
      </c>
      <c r="F28" s="39" t="s">
        <v>245</v>
      </c>
      <c r="G28" s="39" t="s">
        <v>244</v>
      </c>
      <c r="H28" s="39" t="s">
        <v>244</v>
      </c>
    </row>
    <row r="29" spans="1:8" ht="22.5" x14ac:dyDescent="0.25">
      <c r="A29" s="38" t="s">
        <v>272</v>
      </c>
      <c r="B29" s="39" t="s">
        <v>273</v>
      </c>
      <c r="C29" s="39" t="s">
        <v>274</v>
      </c>
      <c r="D29" s="39" t="s">
        <v>274</v>
      </c>
      <c r="E29" s="39" t="s">
        <v>274</v>
      </c>
      <c r="F29" s="39" t="s">
        <v>274</v>
      </c>
      <c r="G29" s="39" t="s">
        <v>274</v>
      </c>
      <c r="H29" s="39" t="s">
        <v>274</v>
      </c>
    </row>
    <row r="30" spans="1:8" ht="22.5" x14ac:dyDescent="0.25">
      <c r="A30" s="42" t="s">
        <v>275</v>
      </c>
      <c r="B30" s="39"/>
      <c r="C30" s="39"/>
      <c r="D30" s="39"/>
      <c r="E30" s="39"/>
      <c r="F30" s="39"/>
      <c r="G30" s="39"/>
      <c r="H30" s="39"/>
    </row>
    <row r="31" spans="1:8" ht="24" x14ac:dyDescent="0.25">
      <c r="A31" s="38" t="s">
        <v>276</v>
      </c>
      <c r="B31" s="39" t="s">
        <v>210</v>
      </c>
      <c r="C31" s="39" t="s">
        <v>277</v>
      </c>
      <c r="D31" s="39" t="s">
        <v>277</v>
      </c>
      <c r="E31" s="39" t="s">
        <v>277</v>
      </c>
      <c r="F31" s="39" t="s">
        <v>277</v>
      </c>
      <c r="G31" s="39" t="s">
        <v>277</v>
      </c>
      <c r="H31" s="39" t="s">
        <v>277</v>
      </c>
    </row>
    <row r="32" spans="1:8" ht="22.5" x14ac:dyDescent="0.25">
      <c r="A32" s="38" t="s">
        <v>278</v>
      </c>
      <c r="B32" s="39" t="s">
        <v>210</v>
      </c>
      <c r="C32" s="39" t="s">
        <v>210</v>
      </c>
      <c r="D32" s="39" t="s">
        <v>210</v>
      </c>
      <c r="E32" s="39" t="s">
        <v>210</v>
      </c>
      <c r="F32" s="39" t="s">
        <v>210</v>
      </c>
      <c r="G32" s="39" t="s">
        <v>210</v>
      </c>
      <c r="H32" s="39" t="s">
        <v>210</v>
      </c>
    </row>
    <row r="33" spans="1:8" ht="22.5" x14ac:dyDescent="0.25">
      <c r="A33" s="38" t="s">
        <v>279</v>
      </c>
      <c r="B33" s="39" t="s">
        <v>210</v>
      </c>
      <c r="C33" s="39" t="s">
        <v>210</v>
      </c>
      <c r="D33" s="39" t="s">
        <v>210</v>
      </c>
      <c r="E33" s="39" t="s">
        <v>210</v>
      </c>
      <c r="F33" s="39" t="s">
        <v>210</v>
      </c>
      <c r="G33" s="39" t="s">
        <v>210</v>
      </c>
      <c r="H33" s="39" t="s">
        <v>210</v>
      </c>
    </row>
    <row r="34" spans="1:8" ht="22.5" x14ac:dyDescent="0.25">
      <c r="A34" s="38" t="s">
        <v>280</v>
      </c>
      <c r="B34" s="39" t="s">
        <v>210</v>
      </c>
      <c r="C34" s="39" t="s">
        <v>210</v>
      </c>
      <c r="D34" s="39" t="s">
        <v>210</v>
      </c>
      <c r="E34" s="39" t="s">
        <v>210</v>
      </c>
      <c r="F34" s="39" t="s">
        <v>210</v>
      </c>
      <c r="G34" s="39" t="s">
        <v>210</v>
      </c>
      <c r="H34" s="39" t="s">
        <v>210</v>
      </c>
    </row>
    <row r="35" spans="1:8" ht="22.5" x14ac:dyDescent="0.25">
      <c r="A35" s="38" t="s">
        <v>281</v>
      </c>
      <c r="B35" s="39" t="s">
        <v>210</v>
      </c>
      <c r="C35" s="39" t="s">
        <v>210</v>
      </c>
      <c r="D35" s="39" t="s">
        <v>210</v>
      </c>
      <c r="E35" s="39" t="s">
        <v>210</v>
      </c>
      <c r="F35" s="39" t="s">
        <v>210</v>
      </c>
      <c r="G35" s="39" t="s">
        <v>210</v>
      </c>
      <c r="H35" s="39" t="s">
        <v>210</v>
      </c>
    </row>
    <row r="36" spans="1:8" ht="33" x14ac:dyDescent="0.25">
      <c r="A36" s="38" t="s">
        <v>282</v>
      </c>
      <c r="B36" s="39" t="s">
        <v>210</v>
      </c>
      <c r="C36" s="39" t="s">
        <v>210</v>
      </c>
      <c r="D36" s="39" t="s">
        <v>210</v>
      </c>
      <c r="E36" s="39" t="s">
        <v>210</v>
      </c>
      <c r="F36" s="39" t="s">
        <v>210</v>
      </c>
      <c r="G36" s="39" t="s">
        <v>210</v>
      </c>
      <c r="H36" s="39" t="s">
        <v>210</v>
      </c>
    </row>
    <row r="37" spans="1:8" ht="33" x14ac:dyDescent="0.25">
      <c r="A37" s="38" t="s">
        <v>283</v>
      </c>
      <c r="B37" s="39" t="s">
        <v>210</v>
      </c>
      <c r="C37" s="39" t="s">
        <v>210</v>
      </c>
      <c r="D37" s="39" t="s">
        <v>210</v>
      </c>
      <c r="E37" s="39" t="s">
        <v>210</v>
      </c>
      <c r="F37" s="39" t="s">
        <v>210</v>
      </c>
      <c r="G37" s="39" t="s">
        <v>210</v>
      </c>
      <c r="H37" s="39" t="s">
        <v>210</v>
      </c>
    </row>
    <row r="38" spans="1:8" x14ac:dyDescent="0.25">
      <c r="A38" s="38" t="s">
        <v>284</v>
      </c>
      <c r="B38" s="39" t="s">
        <v>244</v>
      </c>
      <c r="C38" s="39" t="s">
        <v>245</v>
      </c>
      <c r="D38" s="39" t="s">
        <v>244</v>
      </c>
      <c r="E38" s="39" t="s">
        <v>244</v>
      </c>
      <c r="F38" s="39" t="s">
        <v>244</v>
      </c>
      <c r="G38" s="39" t="s">
        <v>244</v>
      </c>
      <c r="H38" s="39" t="s">
        <v>244</v>
      </c>
    </row>
    <row r="39" spans="1:8" ht="22.5" x14ac:dyDescent="0.25">
      <c r="A39" s="38" t="s">
        <v>285</v>
      </c>
      <c r="B39" s="39" t="s">
        <v>210</v>
      </c>
      <c r="C39" s="39" t="s">
        <v>245</v>
      </c>
      <c r="D39" s="39" t="s">
        <v>210</v>
      </c>
      <c r="E39" s="39" t="s">
        <v>210</v>
      </c>
      <c r="F39" s="39" t="s">
        <v>210</v>
      </c>
      <c r="G39" s="39" t="s">
        <v>210</v>
      </c>
      <c r="H39" s="39" t="s">
        <v>210</v>
      </c>
    </row>
    <row r="40" spans="1:8" ht="22.5" x14ac:dyDescent="0.25">
      <c r="A40" s="38" t="s">
        <v>286</v>
      </c>
      <c r="B40" s="39" t="s">
        <v>210</v>
      </c>
      <c r="C40" s="39" t="s">
        <v>287</v>
      </c>
      <c r="D40" s="39" t="s">
        <v>210</v>
      </c>
      <c r="E40" s="39" t="s">
        <v>210</v>
      </c>
      <c r="F40" s="39" t="s">
        <v>210</v>
      </c>
      <c r="G40" s="39" t="s">
        <v>210</v>
      </c>
      <c r="H40" s="39" t="s">
        <v>210</v>
      </c>
    </row>
    <row r="41" spans="1:8" ht="22.5" x14ac:dyDescent="0.25">
      <c r="A41" s="38" t="s">
        <v>288</v>
      </c>
      <c r="B41" s="39" t="s">
        <v>210</v>
      </c>
      <c r="C41" s="39" t="s">
        <v>289</v>
      </c>
      <c r="D41" s="39" t="s">
        <v>210</v>
      </c>
      <c r="E41" s="39" t="s">
        <v>210</v>
      </c>
      <c r="F41" s="39" t="s">
        <v>210</v>
      </c>
      <c r="G41" s="39" t="s">
        <v>210</v>
      </c>
      <c r="H41" s="39" t="s">
        <v>210</v>
      </c>
    </row>
    <row r="42" spans="1:8" ht="33" x14ac:dyDescent="0.25">
      <c r="A42" s="38" t="s">
        <v>290</v>
      </c>
      <c r="B42" s="39" t="s">
        <v>210</v>
      </c>
      <c r="C42" s="39" t="s">
        <v>291</v>
      </c>
      <c r="D42" s="39" t="s">
        <v>210</v>
      </c>
      <c r="E42" s="39" t="s">
        <v>210</v>
      </c>
      <c r="F42" s="39" t="s">
        <v>210</v>
      </c>
      <c r="G42" s="39" t="s">
        <v>210</v>
      </c>
      <c r="H42" s="39" t="s">
        <v>210</v>
      </c>
    </row>
    <row r="43" spans="1:8" ht="64.5" x14ac:dyDescent="0.25">
      <c r="A43" s="38" t="s">
        <v>292</v>
      </c>
      <c r="B43" s="39" t="s">
        <v>218</v>
      </c>
      <c r="C43" s="39" t="s">
        <v>199</v>
      </c>
      <c r="D43" s="39" t="s">
        <v>293</v>
      </c>
      <c r="E43" s="39" t="s">
        <v>293</v>
      </c>
      <c r="F43" s="39" t="s">
        <v>293</v>
      </c>
      <c r="G43" s="39" t="s">
        <v>293</v>
      </c>
      <c r="H43" s="39" t="s">
        <v>293</v>
      </c>
    </row>
    <row r="44" spans="1:8" ht="22.5" x14ac:dyDescent="0.25">
      <c r="A44" s="38" t="s">
        <v>294</v>
      </c>
      <c r="B44" s="39" t="s">
        <v>244</v>
      </c>
      <c r="C44" s="39" t="s">
        <v>244</v>
      </c>
      <c r="D44" s="39" t="s">
        <v>244</v>
      </c>
      <c r="E44" s="39" t="s">
        <v>244</v>
      </c>
      <c r="F44" s="39" t="s">
        <v>245</v>
      </c>
      <c r="G44" s="39" t="s">
        <v>245</v>
      </c>
      <c r="H44" s="39" t="s">
        <v>244</v>
      </c>
    </row>
    <row r="45" spans="1:8" ht="22.5" x14ac:dyDescent="0.25">
      <c r="A45" s="38" t="s">
        <v>295</v>
      </c>
      <c r="B45" s="39" t="s">
        <v>210</v>
      </c>
      <c r="C45" s="39" t="s">
        <v>210</v>
      </c>
      <c r="D45" s="39" t="s">
        <v>210</v>
      </c>
      <c r="E45" s="39" t="s">
        <v>210</v>
      </c>
      <c r="F45" s="39" t="s">
        <v>296</v>
      </c>
      <c r="G45" s="39" t="s">
        <v>296</v>
      </c>
      <c r="H45" s="39" t="s">
        <v>210</v>
      </c>
    </row>
    <row r="46" spans="1:8" x14ac:dyDescent="0.25">
      <c r="A46" s="48"/>
      <c r="B46" s="48"/>
      <c r="C46" s="48"/>
      <c r="D46" s="48"/>
      <c r="E46" s="48"/>
      <c r="F46" s="48"/>
      <c r="G46" s="48"/>
      <c r="H46" s="48"/>
    </row>
    <row r="47" spans="1:8" x14ac:dyDescent="0.25">
      <c r="A47" s="48"/>
      <c r="B47" s="48"/>
      <c r="C47" s="48"/>
      <c r="D47" s="48"/>
      <c r="E47" s="48"/>
      <c r="F47" s="48"/>
      <c r="G47" s="48"/>
      <c r="H47" s="48"/>
    </row>
    <row r="48" spans="1:8" x14ac:dyDescent="0.25">
      <c r="A48" s="48"/>
      <c r="B48" s="48"/>
      <c r="C48" s="48"/>
      <c r="D48" s="48"/>
      <c r="E48" s="48"/>
      <c r="F48" s="48"/>
      <c r="G48" s="48"/>
      <c r="H48" s="48"/>
    </row>
    <row r="49" spans="1:8" x14ac:dyDescent="0.25">
      <c r="A49" s="48" t="s">
        <v>297</v>
      </c>
      <c r="B49" s="48"/>
      <c r="C49" s="48"/>
      <c r="D49" s="48"/>
      <c r="E49" s="48"/>
      <c r="F49" s="48"/>
      <c r="G49" s="48"/>
      <c r="H49" s="48"/>
    </row>
    <row r="50" spans="1:8" x14ac:dyDescent="0.25">
      <c r="A50" s="48"/>
      <c r="B50" s="48"/>
      <c r="C50" s="48"/>
      <c r="D50" s="48"/>
      <c r="E50" s="48"/>
      <c r="F50" s="48"/>
      <c r="G50" s="48"/>
      <c r="H50" s="48"/>
    </row>
    <row r="51" spans="1:8" x14ac:dyDescent="0.25">
      <c r="A51" s="48"/>
      <c r="B51" s="48"/>
      <c r="C51" s="48"/>
      <c r="D51" s="48"/>
      <c r="E51" s="48"/>
      <c r="F51" s="48"/>
      <c r="G51" s="48"/>
      <c r="H51" s="48"/>
    </row>
  </sheetData>
  <mergeCells count="2">
    <mergeCell ref="B1:B2"/>
    <mergeCell ref="D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c8d26e6b-8cf3-4e21-abd9-4bf2debffc77">SCBN-1264-13308</_dlc_DocId>
    <_dlc_DocIdUrl xmlns="c8d26e6b-8cf3-4e21-abd9-4bf2debffc77">
      <Url>http://portal/Advanced/EC/_layouts/DocIdRedir.aspx?ID=SCBN-1264-13308</Url>
      <Description>SCBN-1264-13308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4DFFAD1FA0D44CAE978577147822EC" ma:contentTypeVersion="1" ma:contentTypeDescription="Create a new document." ma:contentTypeScope="" ma:versionID="55987b8c23465b903f15a7992d7de0e6">
  <xsd:schema xmlns:xsd="http://www.w3.org/2001/XMLSchema" xmlns:xs="http://www.w3.org/2001/XMLSchema" xmlns:p="http://schemas.microsoft.com/office/2006/metadata/properties" xmlns:ns1="http://schemas.microsoft.com/sharepoint/v3" xmlns:ns2="c8d26e6b-8cf3-4e21-abd9-4bf2debffc77" targetNamespace="http://schemas.microsoft.com/office/2006/metadata/properties" ma:root="true" ma:fieldsID="a18f34037e589c826383ab09c0cc1c59" ns1:_="" ns2:_="">
    <xsd:import namespace="http://schemas.microsoft.com/sharepoint/v3"/>
    <xsd:import namespace="c8d26e6b-8cf3-4e21-abd9-4bf2debffc77"/>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hidden="true" ma:internalName="PublishingStartDate">
      <xsd:simpleType>
        <xsd:restriction base="dms:Unknown"/>
      </xsd:simpleType>
    </xsd:element>
    <xsd:element name="PublishingExpirationDate" ma:index="12"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d26e6b-8cf3-4e21-abd9-4bf2debffc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9E4D5F-580D-47C3-B36D-5271EAD859CF}">
  <ds:schemaRefs>
    <ds:schemaRef ds:uri="http://schemas.microsoft.com/office/2006/documentManagement/types"/>
    <ds:schemaRef ds:uri="http://schemas.microsoft.com/sharepoint/v3"/>
    <ds:schemaRef ds:uri="http://schemas.microsoft.com/office/infopath/2007/PartnerControls"/>
    <ds:schemaRef ds:uri="http://schemas.microsoft.com/office/2006/metadata/properties"/>
    <ds:schemaRef ds:uri="http://www.w3.org/XML/1998/namespace"/>
    <ds:schemaRef ds:uri="http://purl.org/dc/terms/"/>
    <ds:schemaRef ds:uri="c8d26e6b-8cf3-4e21-abd9-4bf2debffc77"/>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6FBE1B8-1C59-49C9-98AE-56A662EDE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d26e6b-8cf3-4e21-abd9-4bf2debffc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F04930-599F-4875-8472-7173F77CE598}">
  <ds:schemaRefs>
    <ds:schemaRef ds:uri="http://schemas.microsoft.com/sharepoint/events"/>
  </ds:schemaRefs>
</ds:datastoreItem>
</file>

<file path=customXml/itemProps4.xml><?xml version="1.0" encoding="utf-8"?>
<ds:datastoreItem xmlns:ds="http://schemas.openxmlformats.org/officeDocument/2006/customXml" ds:itemID="{7D8C539F-06FB-49EB-A11B-BBE11F5535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Capital adequacy summary group</vt:lpstr>
      <vt:lpstr>Capital adequacy summary SCB AS</vt:lpstr>
      <vt:lpstr>Own funds disclosure template</vt:lpstr>
      <vt:lpstr>Capital instruments</vt:lpstr>
    </vt:vector>
  </TitlesOfParts>
  <Company>Santander Consumer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 Mäntyniemi</dc:creator>
  <cp:lastModifiedBy>Joachim Joveng Rogne</cp:lastModifiedBy>
  <dcterms:created xsi:type="dcterms:W3CDTF">2016-08-11T16:18:33Z</dcterms:created>
  <dcterms:modified xsi:type="dcterms:W3CDTF">2016-09-30T07:38:59Z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0x010100954DFFAD1FA0D44CAE978577147822EC</vt:lpwstr>
  </property>
  <property fmtid="{D5CDD505-2E9C-101B-9397-08002B2CF9AE}" pid="3" name="_dlc_DocIdItemGuid">
    <vt:lpwstr>a44c258c-d171-4659-87ba-80749b21dcd2</vt:lpwstr>
  </property>
</Properties>
</file>